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P&amp;A\FY18\FY18 Operating Plan and Budget\FY18 Total ICANN Budget\Publications\Adopted Budget\"/>
    </mc:Choice>
  </mc:AlternateContent>
  <bookViews>
    <workbookView xWindow="0" yWindow="0" windowWidth="25200" windowHeight="11880" activeTab="1"/>
  </bookViews>
  <sheets>
    <sheet name="Publish - Port .xls" sheetId="1" r:id="rId1"/>
    <sheet name="Publish - Proj .xl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l2">#REF!</definedName>
    <definedName name="___pl12">#REF!</definedName>
    <definedName name="__pl2">#REF!</definedName>
    <definedName name="_xlnm._FilterDatabase" localSheetId="0" hidden="1">'Publish - Port .xls'!$A$5:$C$5</definedName>
    <definedName name="_xlnm._FilterDatabase" localSheetId="1" hidden="1">'Publish - Proj .xls'!$A$5:$U$410</definedName>
    <definedName name="_pl12">#REF!</definedName>
    <definedName name="_pl2">#REF!</definedName>
    <definedName name="a">'[2]Code-Ref'!#REF!</definedName>
    <definedName name="aa">#REF!</definedName>
    <definedName name="adsdfasfd">#REF!</definedName>
    <definedName name="adsfa">#REF!</definedName>
    <definedName name="asdf">#REF!</definedName>
    <definedName name="asdfas">#REF!</definedName>
    <definedName name="b">#REF!</definedName>
    <definedName name="BDGTMO">'[3]FY14 Budget'!$NG$3</definedName>
    <definedName name="Category_Type">[4]Lists!$A$3:$A$14</definedName>
    <definedName name="dadadasd">#REF!</definedName>
    <definedName name="dasdasda">#REF!</definedName>
    <definedName name="DATASET">#REF!</definedName>
    <definedName name="Departments">'[5]drop down data'!$A$2:$A$22</definedName>
    <definedName name="dv">#REF!</definedName>
    <definedName name="ef">#REF!</definedName>
    <definedName name="efEQF">#REF!</definedName>
    <definedName name="erfg">#REF!</definedName>
    <definedName name="FCASTMO">'[3]FY14 Act &amp; Fcast'!$NG$6</definedName>
    <definedName name="FHorizontalAxis">#REF!</definedName>
    <definedName name="FirstHalfSheet">#REF!</definedName>
    <definedName name="FModelCompany">#REF!</definedName>
    <definedName name="FOtherAxes">#REF!</definedName>
    <definedName name="FReportBody">#REF!</definedName>
    <definedName name="FReportTitle">#REF!</definedName>
    <definedName name="Function">'[6]Project Tracking'!$A$71:$A$79</definedName>
    <definedName name="FVerticalAxis">#REF!</definedName>
    <definedName name="HTML_OS" hidden="1">0</definedName>
    <definedName name="HTML_PathFile" hidden="1">"W:\MSOFFICE\isq1rel2.htm"</definedName>
    <definedName name="HTML_Title" hidden="1">""</definedName>
    <definedName name="InitialContact">'[6]Project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'[7]drop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g_status">'[6]Project Tracking'!#REF!</definedName>
    <definedName name="LSP">'[7]drop down data'!$E$2:$E$11</definedName>
    <definedName name="Month">'[6]Project Tracking'!$A$165:$A$177</definedName>
    <definedName name="Month1_Ending_Bal">#REF!</definedName>
    <definedName name="monthName">[8]Settings!$G$6</definedName>
    <definedName name="Name">[9]Lists!$C$1:$G$61</definedName>
    <definedName name="Orgs">'[6]Project Tracking'!$A$2:$A$7</definedName>
    <definedName name="Orgs2">'[10]Data for drop downs'!$A$2:$A$6</definedName>
    <definedName name="pl">#REF!</definedName>
    <definedName name="plall">#REF!</definedName>
    <definedName name="_xlnm.Print_Area" localSheetId="0">'Publish - Port .xls'!$A$1:$J$105</definedName>
    <definedName name="_xlnm.Print_Area" localSheetId="1">'Publish - Proj .xls'!$A$1:$M$424</definedName>
    <definedName name="_xlnm.Print_Titles" localSheetId="0">'Publish - Port .xls'!$5:$5</definedName>
    <definedName name="_xlnm.Print_Titles" localSheetId="1">'Publish - Proj .xls'!$5:$5</definedName>
    <definedName name="project1">'[2]Code-Ref'!#REF!</definedName>
    <definedName name="PStatus">'[7]drop down data'!$G$2:$G$10</definedName>
    <definedName name="qerewqrfwe">#REF!</definedName>
    <definedName name="QuartersFY">'[7]drop down data'!$A$28:$A$33</definedName>
    <definedName name="qwe">#REF!</definedName>
    <definedName name="rehgera">#REF!</definedName>
    <definedName name="SalesArea">'[6]Project Tracking'!$A$119:$A$146</definedName>
    <definedName name="sd">#REF!</definedName>
    <definedName name="sdfsdf">'[11]Cash Flow'!#REF!</definedName>
    <definedName name="sdfsfd">'[11]Cash Flow'!#REF!</definedName>
    <definedName name="sdv">#REF!</definedName>
    <definedName name="ST">#REF!</definedName>
    <definedName name="Status">'[6]Project Tracking'!$A$103:$A$111</definedName>
    <definedName name="Theatres">'[6]Project Tracking'!$A$15:$A$21</definedName>
    <definedName name="Theatres2">'[10]Data for drop downs'!$A$15:$A$19</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Vendors">'[6]Project Tracking'!$A$82:$A$100</definedName>
    <definedName name="WEFqfe">#REF!</definedName>
    <definedName name="weqfweqf">#REF!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4" i="2" l="1"/>
  <c r="M422" i="2"/>
  <c r="H421" i="2"/>
  <c r="H423" i="2" s="1"/>
  <c r="H425" i="2" s="1"/>
  <c r="M420" i="2"/>
  <c r="L419" i="2"/>
  <c r="L421" i="2" s="1"/>
  <c r="L423" i="2" s="1"/>
  <c r="L425" i="2" s="1"/>
  <c r="K419" i="2"/>
  <c r="K421" i="2" s="1"/>
  <c r="K423" i="2" s="1"/>
  <c r="K425" i="2" s="1"/>
  <c r="J419" i="2"/>
  <c r="J421" i="2" s="1"/>
  <c r="J423" i="2" s="1"/>
  <c r="J425" i="2" s="1"/>
  <c r="I419" i="2"/>
  <c r="I421" i="2" s="1"/>
  <c r="I423" i="2" s="1"/>
  <c r="I425" i="2" s="1"/>
  <c r="H419" i="2"/>
  <c r="G419" i="2"/>
  <c r="G421" i="2" s="1"/>
  <c r="G423" i="2" s="1"/>
  <c r="G425" i="2" s="1"/>
  <c r="M418" i="2"/>
  <c r="M417" i="2"/>
  <c r="L410" i="2"/>
  <c r="K409" i="2"/>
  <c r="I409" i="2"/>
  <c r="G409" i="2"/>
  <c r="L409" i="2"/>
  <c r="J409" i="2"/>
  <c r="K407" i="2"/>
  <c r="I407" i="2"/>
  <c r="G407" i="2"/>
  <c r="L407" i="2"/>
  <c r="J407" i="2"/>
  <c r="K405" i="2"/>
  <c r="I405" i="2"/>
  <c r="G405" i="2"/>
  <c r="L405" i="2"/>
  <c r="J405" i="2"/>
  <c r="K403" i="2"/>
  <c r="I403" i="2"/>
  <c r="G403" i="2"/>
  <c r="L403" i="2"/>
  <c r="J403" i="2"/>
  <c r="B400" i="2"/>
  <c r="J399" i="2"/>
  <c r="C399" i="2"/>
  <c r="K399" i="2"/>
  <c r="M397" i="2"/>
  <c r="G399" i="2"/>
  <c r="L399" i="2"/>
  <c r="I399" i="2"/>
  <c r="K395" i="2"/>
  <c r="C395" i="2"/>
  <c r="M394" i="2"/>
  <c r="M393" i="2"/>
  <c r="M392" i="2"/>
  <c r="M390" i="2"/>
  <c r="M388" i="2"/>
  <c r="M387" i="2"/>
  <c r="G395" i="2"/>
  <c r="H385" i="2"/>
  <c r="C385" i="2"/>
  <c r="M383" i="2"/>
  <c r="K385" i="2"/>
  <c r="M380" i="2"/>
  <c r="G385" i="2"/>
  <c r="G400" i="2" s="1"/>
  <c r="B379" i="2"/>
  <c r="K378" i="2"/>
  <c r="C378" i="2"/>
  <c r="M377" i="2"/>
  <c r="M376" i="2"/>
  <c r="L378" i="2"/>
  <c r="J378" i="2"/>
  <c r="I378" i="2"/>
  <c r="H378" i="2"/>
  <c r="G378" i="2"/>
  <c r="C374" i="2"/>
  <c r="M372" i="2"/>
  <c r="I374" i="2"/>
  <c r="G374" i="2"/>
  <c r="M370" i="2"/>
  <c r="J374" i="2"/>
  <c r="M369" i="2"/>
  <c r="H368" i="2"/>
  <c r="C368" i="2"/>
  <c r="L368" i="2"/>
  <c r="M366" i="2"/>
  <c r="K368" i="2"/>
  <c r="G368" i="2"/>
  <c r="H363" i="2"/>
  <c r="C363" i="2"/>
  <c r="L363" i="2"/>
  <c r="K363" i="2"/>
  <c r="J363" i="2"/>
  <c r="I363" i="2"/>
  <c r="G363" i="2"/>
  <c r="K361" i="2"/>
  <c r="C361" i="2"/>
  <c r="M360" i="2"/>
  <c r="M358" i="2"/>
  <c r="M355" i="2"/>
  <c r="I361" i="2"/>
  <c r="C352" i="2"/>
  <c r="M351" i="2"/>
  <c r="K352" i="2"/>
  <c r="G352" i="2"/>
  <c r="L352" i="2"/>
  <c r="B345" i="2"/>
  <c r="C344" i="2"/>
  <c r="M342" i="2"/>
  <c r="M341" i="2"/>
  <c r="M340" i="2"/>
  <c r="I344" i="2"/>
  <c r="M337" i="2"/>
  <c r="J344" i="2"/>
  <c r="K333" i="2"/>
  <c r="I333" i="2"/>
  <c r="C333" i="2"/>
  <c r="M332" i="2"/>
  <c r="M330" i="2"/>
  <c r="G333" i="2"/>
  <c r="L333" i="2"/>
  <c r="K326" i="2"/>
  <c r="C326" i="2"/>
  <c r="L326" i="2"/>
  <c r="J326" i="2"/>
  <c r="I326" i="2"/>
  <c r="H326" i="2"/>
  <c r="G326" i="2"/>
  <c r="L324" i="2"/>
  <c r="J324" i="2"/>
  <c r="C324" i="2"/>
  <c r="M323" i="2"/>
  <c r="M322" i="2"/>
  <c r="M320" i="2"/>
  <c r="K324" i="2"/>
  <c r="G324" i="2"/>
  <c r="B317" i="2"/>
  <c r="K316" i="2"/>
  <c r="C316" i="2"/>
  <c r="G316" i="2"/>
  <c r="L316" i="2"/>
  <c r="J316" i="2"/>
  <c r="I316" i="2"/>
  <c r="I312" i="2"/>
  <c r="G312" i="2"/>
  <c r="C312" i="2"/>
  <c r="L312" i="2"/>
  <c r="K312" i="2"/>
  <c r="J312" i="2"/>
  <c r="L309" i="2"/>
  <c r="L317" i="2" s="1"/>
  <c r="H309" i="2"/>
  <c r="C309" i="2"/>
  <c r="K309" i="2"/>
  <c r="M308" i="2"/>
  <c r="M307" i="2"/>
  <c r="J309" i="2"/>
  <c r="J317" i="2" s="1"/>
  <c r="L303" i="2"/>
  <c r="J303" i="2"/>
  <c r="I303" i="2"/>
  <c r="B303" i="2"/>
  <c r="I302" i="2"/>
  <c r="C302" i="2"/>
  <c r="L302" i="2"/>
  <c r="K302" i="2"/>
  <c r="K303" i="2" s="1"/>
  <c r="J302" i="2"/>
  <c r="G302" i="2"/>
  <c r="G303" i="2" s="1"/>
  <c r="B300" i="2"/>
  <c r="I299" i="2"/>
  <c r="I300" i="2" s="1"/>
  <c r="C299" i="2"/>
  <c r="M298" i="2"/>
  <c r="L299" i="2"/>
  <c r="M296" i="2"/>
  <c r="K299" i="2"/>
  <c r="G299" i="2"/>
  <c r="L294" i="2"/>
  <c r="K294" i="2"/>
  <c r="K300" i="2" s="1"/>
  <c r="C294" i="2"/>
  <c r="J294" i="2"/>
  <c r="I294" i="2"/>
  <c r="H294" i="2"/>
  <c r="G294" i="2"/>
  <c r="G300" i="2" s="1"/>
  <c r="J292" i="2"/>
  <c r="B292" i="2"/>
  <c r="L291" i="2"/>
  <c r="L292" i="2" s="1"/>
  <c r="H291" i="2"/>
  <c r="H292" i="2" s="1"/>
  <c r="C291" i="2"/>
  <c r="K291" i="2"/>
  <c r="K292" i="2" s="1"/>
  <c r="J291" i="2"/>
  <c r="I291" i="2"/>
  <c r="I292" i="2" s="1"/>
  <c r="G291" i="2"/>
  <c r="G292" i="2" s="1"/>
  <c r="B288" i="2"/>
  <c r="C287" i="2"/>
  <c r="M286" i="2"/>
  <c r="M285" i="2"/>
  <c r="M284" i="2"/>
  <c r="M281" i="2"/>
  <c r="M279" i="2"/>
  <c r="K287" i="2"/>
  <c r="G287" i="2"/>
  <c r="L277" i="2"/>
  <c r="K277" i="2"/>
  <c r="C277" i="2"/>
  <c r="J277" i="2"/>
  <c r="I277" i="2"/>
  <c r="H277" i="2"/>
  <c r="G277" i="2"/>
  <c r="C275" i="2"/>
  <c r="K275" i="2"/>
  <c r="M273" i="2"/>
  <c r="G275" i="2"/>
  <c r="M272" i="2"/>
  <c r="L275" i="2"/>
  <c r="J275" i="2"/>
  <c r="M270" i="2"/>
  <c r="K269" i="2"/>
  <c r="C269" i="2"/>
  <c r="L269" i="2"/>
  <c r="J269" i="2"/>
  <c r="I269" i="2"/>
  <c r="M268" i="2"/>
  <c r="M269" i="2" s="1"/>
  <c r="G269" i="2"/>
  <c r="C267" i="2"/>
  <c r="M266" i="2"/>
  <c r="M265" i="2"/>
  <c r="M263" i="2"/>
  <c r="L267" i="2"/>
  <c r="J267" i="2"/>
  <c r="K267" i="2"/>
  <c r="G267" i="2"/>
  <c r="G288" i="2" s="1"/>
  <c r="B260" i="2"/>
  <c r="K259" i="2"/>
  <c r="J259" i="2"/>
  <c r="H259" i="2"/>
  <c r="C259" i="2"/>
  <c r="L259" i="2"/>
  <c r="I259" i="2"/>
  <c r="M257" i="2"/>
  <c r="G259" i="2"/>
  <c r="C256" i="2"/>
  <c r="M255" i="2"/>
  <c r="M254" i="2"/>
  <c r="M253" i="2"/>
  <c r="M252" i="2"/>
  <c r="M251" i="2"/>
  <c r="M250" i="2"/>
  <c r="M248" i="2"/>
  <c r="J256" i="2"/>
  <c r="K244" i="2"/>
  <c r="H244" i="2"/>
  <c r="C244" i="2"/>
  <c r="L244" i="2"/>
  <c r="J244" i="2"/>
  <c r="I244" i="2"/>
  <c r="M243" i="2"/>
  <c r="M244" i="2" s="1"/>
  <c r="G244" i="2"/>
  <c r="B242" i="2"/>
  <c r="J241" i="2"/>
  <c r="H241" i="2"/>
  <c r="C241" i="2"/>
  <c r="L241" i="2"/>
  <c r="K241" i="2"/>
  <c r="I241" i="2"/>
  <c r="G241" i="2"/>
  <c r="K239" i="2"/>
  <c r="I239" i="2"/>
  <c r="C239" i="2"/>
  <c r="L239" i="2"/>
  <c r="J239" i="2"/>
  <c r="H239" i="2"/>
  <c r="G239" i="2"/>
  <c r="C237" i="2"/>
  <c r="L237" i="2"/>
  <c r="J237" i="2"/>
  <c r="K237" i="2"/>
  <c r="I237" i="2"/>
  <c r="G237" i="2"/>
  <c r="I234" i="2"/>
  <c r="C234" i="2"/>
  <c r="M232" i="2"/>
  <c r="L234" i="2"/>
  <c r="M230" i="2"/>
  <c r="M229" i="2"/>
  <c r="H234" i="2"/>
  <c r="B226" i="2"/>
  <c r="K225" i="2"/>
  <c r="I225" i="2"/>
  <c r="C225" i="2"/>
  <c r="M224" i="2"/>
  <c r="L225" i="2"/>
  <c r="J225" i="2"/>
  <c r="G225" i="2"/>
  <c r="C222" i="2"/>
  <c r="M221" i="2"/>
  <c r="M220" i="2"/>
  <c r="K222" i="2"/>
  <c r="M217" i="2"/>
  <c r="G222" i="2"/>
  <c r="I222" i="2"/>
  <c r="M216" i="2"/>
  <c r="C215" i="2"/>
  <c r="M214" i="2"/>
  <c r="M212" i="2"/>
  <c r="M211" i="2"/>
  <c r="M210" i="2"/>
  <c r="M208" i="2"/>
  <c r="J215" i="2"/>
  <c r="M206" i="2"/>
  <c r="K215" i="2"/>
  <c r="G215" i="2"/>
  <c r="J203" i="2"/>
  <c r="H203" i="2"/>
  <c r="C203" i="2"/>
  <c r="L203" i="2"/>
  <c r="K203" i="2"/>
  <c r="I203" i="2"/>
  <c r="G203" i="2"/>
  <c r="K201" i="2"/>
  <c r="I201" i="2"/>
  <c r="C201" i="2"/>
  <c r="M200" i="2"/>
  <c r="L201" i="2"/>
  <c r="J201" i="2"/>
  <c r="G201" i="2"/>
  <c r="K198" i="2"/>
  <c r="C198" i="2"/>
  <c r="M197" i="2"/>
  <c r="M196" i="2"/>
  <c r="L198" i="2"/>
  <c r="M194" i="2"/>
  <c r="I198" i="2"/>
  <c r="G198" i="2"/>
  <c r="I192" i="2"/>
  <c r="C192" i="2"/>
  <c r="L192" i="2"/>
  <c r="K192" i="2"/>
  <c r="J192" i="2"/>
  <c r="G192" i="2"/>
  <c r="C190" i="2"/>
  <c r="M189" i="2"/>
  <c r="M188" i="2"/>
  <c r="M187" i="2"/>
  <c r="M186" i="2"/>
  <c r="M185" i="2"/>
  <c r="L190" i="2"/>
  <c r="M184" i="2"/>
  <c r="K190" i="2"/>
  <c r="I190" i="2"/>
  <c r="G190" i="2"/>
  <c r="C182" i="2"/>
  <c r="M180" i="2"/>
  <c r="M179" i="2"/>
  <c r="M178" i="2"/>
  <c r="K182" i="2"/>
  <c r="M176" i="2"/>
  <c r="G182" i="2"/>
  <c r="J182" i="2"/>
  <c r="J174" i="2"/>
  <c r="C174" i="2"/>
  <c r="M173" i="2"/>
  <c r="G174" i="2"/>
  <c r="G226" i="2" s="1"/>
  <c r="L174" i="2"/>
  <c r="K174" i="2"/>
  <c r="K226" i="2" s="1"/>
  <c r="I174" i="2"/>
  <c r="B170" i="2"/>
  <c r="J169" i="2"/>
  <c r="C169" i="2"/>
  <c r="M168" i="2"/>
  <c r="M166" i="2"/>
  <c r="M165" i="2"/>
  <c r="M163" i="2"/>
  <c r="M161" i="2"/>
  <c r="K169" i="2"/>
  <c r="G169" i="2"/>
  <c r="K159" i="2"/>
  <c r="I159" i="2"/>
  <c r="C159" i="2"/>
  <c r="L159" i="2"/>
  <c r="J159" i="2"/>
  <c r="H159" i="2"/>
  <c r="G159" i="2"/>
  <c r="C157" i="2"/>
  <c r="J157" i="2"/>
  <c r="J170" i="2" s="1"/>
  <c r="M155" i="2"/>
  <c r="G157" i="2"/>
  <c r="G170" i="2" s="1"/>
  <c r="M154" i="2"/>
  <c r="M153" i="2"/>
  <c r="L157" i="2"/>
  <c r="B150" i="2"/>
  <c r="H149" i="2"/>
  <c r="C149" i="2"/>
  <c r="M148" i="2"/>
  <c r="M147" i="2"/>
  <c r="J149" i="2"/>
  <c r="L149" i="2"/>
  <c r="K149" i="2"/>
  <c r="G149" i="2"/>
  <c r="C144" i="2"/>
  <c r="M142" i="2"/>
  <c r="J144" i="2"/>
  <c r="L144" i="2"/>
  <c r="M140" i="2"/>
  <c r="K144" i="2"/>
  <c r="M139" i="2"/>
  <c r="G144" i="2"/>
  <c r="K138" i="2"/>
  <c r="I138" i="2"/>
  <c r="C138" i="2"/>
  <c r="L138" i="2"/>
  <c r="J138" i="2"/>
  <c r="G138" i="2"/>
  <c r="C135" i="2"/>
  <c r="M134" i="2"/>
  <c r="M133" i="2"/>
  <c r="M132" i="2"/>
  <c r="M131" i="2"/>
  <c r="M130" i="2"/>
  <c r="M129" i="2"/>
  <c r="M128" i="2"/>
  <c r="M126" i="2"/>
  <c r="M125" i="2"/>
  <c r="K135" i="2"/>
  <c r="M122" i="2"/>
  <c r="M121" i="2"/>
  <c r="K119" i="2"/>
  <c r="J119" i="2"/>
  <c r="H119" i="2"/>
  <c r="C119" i="2"/>
  <c r="L119" i="2"/>
  <c r="I119" i="2"/>
  <c r="G119" i="2"/>
  <c r="L117" i="2"/>
  <c r="C117" i="2"/>
  <c r="K117" i="2"/>
  <c r="I117" i="2"/>
  <c r="G117" i="2"/>
  <c r="J117" i="2"/>
  <c r="C114" i="2"/>
  <c r="M113" i="2"/>
  <c r="M111" i="2"/>
  <c r="M110" i="2"/>
  <c r="M109" i="2"/>
  <c r="M108" i="2"/>
  <c r="M107" i="2"/>
  <c r="M106" i="2"/>
  <c r="M105" i="2"/>
  <c r="G114" i="2"/>
  <c r="M103" i="2"/>
  <c r="M102" i="2"/>
  <c r="J114" i="2"/>
  <c r="B98" i="2"/>
  <c r="C97" i="2"/>
  <c r="M96" i="2"/>
  <c r="L97" i="2"/>
  <c r="J97" i="2"/>
  <c r="K97" i="2"/>
  <c r="I97" i="2"/>
  <c r="G97" i="2"/>
  <c r="J93" i="2"/>
  <c r="C93" i="2"/>
  <c r="M92" i="2"/>
  <c r="M91" i="2"/>
  <c r="L93" i="2"/>
  <c r="M90" i="2"/>
  <c r="K93" i="2"/>
  <c r="I93" i="2"/>
  <c r="G93" i="2"/>
  <c r="C88" i="2"/>
  <c r="M86" i="2"/>
  <c r="M84" i="2"/>
  <c r="M83" i="2"/>
  <c r="M82" i="2"/>
  <c r="M81" i="2"/>
  <c r="M80" i="2"/>
  <c r="M78" i="2"/>
  <c r="M76" i="2"/>
  <c r="M75" i="2"/>
  <c r="M74" i="2"/>
  <c r="M73" i="2"/>
  <c r="M72" i="2"/>
  <c r="M70" i="2"/>
  <c r="M68" i="2"/>
  <c r="M67" i="2"/>
  <c r="M66" i="2"/>
  <c r="L88" i="2"/>
  <c r="J88" i="2"/>
  <c r="M65" i="2"/>
  <c r="I88" i="2"/>
  <c r="B63" i="2"/>
  <c r="C62" i="2"/>
  <c r="M60" i="2"/>
  <c r="M58" i="2"/>
  <c r="M57" i="2"/>
  <c r="M56" i="2"/>
  <c r="L62" i="2"/>
  <c r="J62" i="2"/>
  <c r="M55" i="2"/>
  <c r="C54" i="2"/>
  <c r="M53" i="2"/>
  <c r="M51" i="2"/>
  <c r="M50" i="2"/>
  <c r="M49" i="2"/>
  <c r="M48" i="2"/>
  <c r="M47" i="2"/>
  <c r="M45" i="2"/>
  <c r="M43" i="2"/>
  <c r="M42" i="2"/>
  <c r="M41" i="2"/>
  <c r="M40" i="2"/>
  <c r="M39" i="2"/>
  <c r="M37" i="2"/>
  <c r="K54" i="2"/>
  <c r="I54" i="2"/>
  <c r="G54" i="2"/>
  <c r="J32" i="2"/>
  <c r="C32" i="2"/>
  <c r="M31" i="2"/>
  <c r="M30" i="2"/>
  <c r="L32" i="2"/>
  <c r="M29" i="2"/>
  <c r="M28" i="2"/>
  <c r="H25" i="2"/>
  <c r="C25" i="2"/>
  <c r="L25" i="2"/>
  <c r="J25" i="2"/>
  <c r="K25" i="2"/>
  <c r="I25" i="2"/>
  <c r="G25" i="2"/>
  <c r="C22" i="2"/>
  <c r="M21" i="2"/>
  <c r="M20" i="2"/>
  <c r="M19" i="2"/>
  <c r="M18" i="2"/>
  <c r="M16" i="2"/>
  <c r="M14" i="2"/>
  <c r="M13" i="2"/>
  <c r="M12" i="2"/>
  <c r="M11" i="2"/>
  <c r="M10" i="2"/>
  <c r="M8" i="2"/>
  <c r="L22" i="2"/>
  <c r="L33" i="2" s="1"/>
  <c r="J22" i="2"/>
  <c r="J33" i="2" s="1"/>
  <c r="K22" i="2"/>
  <c r="G22" i="2"/>
  <c r="L428" i="2"/>
  <c r="K428" i="2"/>
  <c r="J428" i="2"/>
  <c r="I428" i="2"/>
  <c r="H428" i="2"/>
  <c r="G428" i="2"/>
  <c r="J103" i="1"/>
  <c r="J101" i="1"/>
  <c r="J99" i="1"/>
  <c r="I98" i="1"/>
  <c r="I100" i="1" s="1"/>
  <c r="I102" i="1" s="1"/>
  <c r="I104" i="1" s="1"/>
  <c r="H98" i="1"/>
  <c r="H100" i="1" s="1"/>
  <c r="H102" i="1" s="1"/>
  <c r="H104" i="1" s="1"/>
  <c r="G98" i="1"/>
  <c r="G100" i="1" s="1"/>
  <c r="G102" i="1" s="1"/>
  <c r="G104" i="1" s="1"/>
  <c r="F98" i="1"/>
  <c r="F100" i="1" s="1"/>
  <c r="F102" i="1" s="1"/>
  <c r="F104" i="1" s="1"/>
  <c r="E98" i="1"/>
  <c r="E100" i="1" s="1"/>
  <c r="E102" i="1" s="1"/>
  <c r="E104" i="1" s="1"/>
  <c r="D98" i="1"/>
  <c r="D100" i="1" s="1"/>
  <c r="D102" i="1" s="1"/>
  <c r="D104" i="1" s="1"/>
  <c r="J97" i="1"/>
  <c r="J96" i="1"/>
  <c r="G91" i="1"/>
  <c r="J90" i="1"/>
  <c r="L90" i="1" s="1"/>
  <c r="J89" i="1"/>
  <c r="L89" i="1" s="1"/>
  <c r="J88" i="1"/>
  <c r="L88" i="1" s="1"/>
  <c r="I91" i="1"/>
  <c r="H91" i="1"/>
  <c r="E91" i="1"/>
  <c r="D91" i="1"/>
  <c r="G85" i="1"/>
  <c r="J84" i="1"/>
  <c r="L84" i="1" s="1"/>
  <c r="J83" i="1"/>
  <c r="L83" i="1" s="1"/>
  <c r="I85" i="1"/>
  <c r="H85" i="1"/>
  <c r="E85" i="1"/>
  <c r="D85" i="1"/>
  <c r="H81" i="1"/>
  <c r="F81" i="1"/>
  <c r="D81" i="1"/>
  <c r="D86" i="1" s="1"/>
  <c r="J80" i="1"/>
  <c r="L79" i="1"/>
  <c r="J79" i="1"/>
  <c r="J76" i="1"/>
  <c r="L76" i="1" s="1"/>
  <c r="I81" i="1"/>
  <c r="E81" i="1"/>
  <c r="F74" i="1"/>
  <c r="J73" i="1"/>
  <c r="L73" i="1" s="1"/>
  <c r="J72" i="1"/>
  <c r="L72" i="1" s="1"/>
  <c r="J71" i="1"/>
  <c r="L71" i="1" s="1"/>
  <c r="H74" i="1"/>
  <c r="H86" i="1" s="1"/>
  <c r="G74" i="1"/>
  <c r="D74" i="1"/>
  <c r="F68" i="1"/>
  <c r="J67" i="1"/>
  <c r="L67" i="1" s="1"/>
  <c r="J66" i="1"/>
  <c r="L66" i="1" s="1"/>
  <c r="H68" i="1"/>
  <c r="G68" i="1"/>
  <c r="D68" i="1"/>
  <c r="I64" i="1"/>
  <c r="F64" i="1"/>
  <c r="L63" i="1"/>
  <c r="H64" i="1"/>
  <c r="G64" i="1"/>
  <c r="J63" i="1"/>
  <c r="J64" i="1" s="1"/>
  <c r="D64" i="1"/>
  <c r="F62" i="1"/>
  <c r="J61" i="1"/>
  <c r="L61" i="1" s="1"/>
  <c r="H62" i="1"/>
  <c r="G62" i="1"/>
  <c r="D62" i="1"/>
  <c r="I59" i="1"/>
  <c r="F59" i="1"/>
  <c r="F69" i="1" s="1"/>
  <c r="H59" i="1"/>
  <c r="H69" i="1" s="1"/>
  <c r="G59" i="1"/>
  <c r="G69" i="1" s="1"/>
  <c r="D59" i="1"/>
  <c r="D69" i="1" s="1"/>
  <c r="H56" i="1"/>
  <c r="J55" i="1"/>
  <c r="L55" i="1" s="1"/>
  <c r="J54" i="1"/>
  <c r="L54" i="1" s="1"/>
  <c r="J53" i="1"/>
  <c r="L53" i="1" s="1"/>
  <c r="I56" i="1"/>
  <c r="J52" i="1"/>
  <c r="L52" i="1" s="1"/>
  <c r="G56" i="1"/>
  <c r="F56" i="1"/>
  <c r="D56" i="1"/>
  <c r="D50" i="1"/>
  <c r="J49" i="1"/>
  <c r="L49" i="1" s="1"/>
  <c r="F50" i="1"/>
  <c r="I50" i="1"/>
  <c r="H50" i="1"/>
  <c r="G50" i="1"/>
  <c r="H46" i="1"/>
  <c r="H57" i="1" s="1"/>
  <c r="J45" i="1"/>
  <c r="L45" i="1" s="1"/>
  <c r="J44" i="1"/>
  <c r="L44" i="1" s="1"/>
  <c r="I46" i="1"/>
  <c r="G46" i="1"/>
  <c r="G57" i="1" s="1"/>
  <c r="F46" i="1"/>
  <c r="J42" i="1"/>
  <c r="I40" i="1"/>
  <c r="J37" i="1"/>
  <c r="L37" i="1" s="1"/>
  <c r="J35" i="1"/>
  <c r="L35" i="1" s="1"/>
  <c r="J33" i="1"/>
  <c r="L33" i="1" s="1"/>
  <c r="J31" i="1"/>
  <c r="L31" i="1" s="1"/>
  <c r="H40" i="1"/>
  <c r="H41" i="1" s="1"/>
  <c r="F40" i="1"/>
  <c r="D40" i="1"/>
  <c r="G29" i="1"/>
  <c r="J28" i="1"/>
  <c r="L28" i="1" s="1"/>
  <c r="J27" i="1"/>
  <c r="L27" i="1" s="1"/>
  <c r="I29" i="1"/>
  <c r="H29" i="1"/>
  <c r="F29" i="1"/>
  <c r="E29" i="1"/>
  <c r="D29" i="1"/>
  <c r="J24" i="1"/>
  <c r="L24" i="1" s="1"/>
  <c r="H25" i="1"/>
  <c r="D25" i="1"/>
  <c r="J21" i="1"/>
  <c r="L21" i="1" s="1"/>
  <c r="L20" i="1"/>
  <c r="J20" i="1"/>
  <c r="I16" i="1"/>
  <c r="J15" i="1"/>
  <c r="L15" i="1" s="1"/>
  <c r="L14" i="1"/>
  <c r="J14" i="1"/>
  <c r="H16" i="1"/>
  <c r="G16" i="1"/>
  <c r="F16" i="1"/>
  <c r="D16" i="1"/>
  <c r="I12" i="1"/>
  <c r="H12" i="1"/>
  <c r="G12" i="1"/>
  <c r="F12" i="1"/>
  <c r="J10" i="1"/>
  <c r="L10" i="1" s="1"/>
  <c r="D12" i="1"/>
  <c r="L8" i="1"/>
  <c r="J8" i="1"/>
  <c r="I9" i="1"/>
  <c r="G9" i="1"/>
  <c r="H9" i="1"/>
  <c r="F9" i="1"/>
  <c r="D9" i="1"/>
  <c r="J98" i="1" l="1"/>
  <c r="J100" i="1" s="1"/>
  <c r="J102" i="1"/>
  <c r="J104" i="1" s="1"/>
  <c r="G92" i="1"/>
  <c r="G107" i="1" s="1"/>
  <c r="G17" i="1"/>
  <c r="I17" i="1"/>
  <c r="J26" i="1"/>
  <c r="D41" i="1"/>
  <c r="L42" i="1"/>
  <c r="I57" i="1"/>
  <c r="J51" i="1"/>
  <c r="I63" i="2"/>
  <c r="K260" i="2"/>
  <c r="E12" i="1"/>
  <c r="G25" i="1"/>
  <c r="G109" i="1" s="1"/>
  <c r="G113" i="1" s="1"/>
  <c r="F57" i="1"/>
  <c r="J48" i="1"/>
  <c r="L48" i="1" s="1"/>
  <c r="L64" i="1"/>
  <c r="K33" i="2"/>
  <c r="J98" i="2"/>
  <c r="J150" i="2"/>
  <c r="K288" i="2"/>
  <c r="K289" i="2" s="1"/>
  <c r="F109" i="1"/>
  <c r="F113" i="1" s="1"/>
  <c r="F17" i="1"/>
  <c r="F92" i="1"/>
  <c r="D109" i="1"/>
  <c r="D113" i="1" s="1"/>
  <c r="D17" i="1"/>
  <c r="D92" i="1"/>
  <c r="D107" i="1" s="1"/>
  <c r="H109" i="1"/>
  <c r="H113" i="1" s="1"/>
  <c r="H92" i="1"/>
  <c r="H107" i="1" s="1"/>
  <c r="H17" i="1"/>
  <c r="J7" i="1"/>
  <c r="L7" i="1" s="1"/>
  <c r="J13" i="1"/>
  <c r="E16" i="1"/>
  <c r="J19" i="1"/>
  <c r="L19" i="1" s="1"/>
  <c r="J23" i="1"/>
  <c r="L23" i="1" s="1"/>
  <c r="F25" i="1"/>
  <c r="F41" i="1"/>
  <c r="J32" i="1"/>
  <c r="L32" i="1" s="1"/>
  <c r="J34" i="1"/>
  <c r="L34" i="1" s="1"/>
  <c r="J36" i="1"/>
  <c r="L36" i="1" s="1"/>
  <c r="J38" i="1"/>
  <c r="E50" i="1"/>
  <c r="J47" i="1"/>
  <c r="J58" i="1"/>
  <c r="E68" i="1"/>
  <c r="J65" i="1"/>
  <c r="I68" i="1"/>
  <c r="I69" i="1" s="1"/>
  <c r="J78" i="1"/>
  <c r="L78" i="1" s="1"/>
  <c r="F107" i="1"/>
  <c r="J6" i="1"/>
  <c r="E9" i="1"/>
  <c r="J11" i="1"/>
  <c r="L11" i="1" s="1"/>
  <c r="E25" i="1"/>
  <c r="J18" i="1"/>
  <c r="I25" i="1"/>
  <c r="I92" i="1" s="1"/>
  <c r="I107" i="1" s="1"/>
  <c r="J22" i="1"/>
  <c r="J39" i="1"/>
  <c r="E40" i="1"/>
  <c r="I41" i="1"/>
  <c r="D46" i="1"/>
  <c r="D57" i="1" s="1"/>
  <c r="J43" i="1"/>
  <c r="L43" i="1" s="1"/>
  <c r="E62" i="1"/>
  <c r="J60" i="1"/>
  <c r="I62" i="1"/>
  <c r="E74" i="1"/>
  <c r="E86" i="1" s="1"/>
  <c r="J70" i="1"/>
  <c r="I74" i="1"/>
  <c r="I86" i="1" s="1"/>
  <c r="G81" i="1"/>
  <c r="G86" i="1" s="1"/>
  <c r="J77" i="1"/>
  <c r="L77" i="1" s="1"/>
  <c r="F85" i="1"/>
  <c r="F86" i="1" s="1"/>
  <c r="J82" i="1"/>
  <c r="F91" i="1"/>
  <c r="J87" i="1"/>
  <c r="L98" i="2"/>
  <c r="H260" i="2"/>
  <c r="M64" i="2"/>
  <c r="I98" i="2"/>
  <c r="M89" i="2"/>
  <c r="M93" i="2" s="1"/>
  <c r="M116" i="2"/>
  <c r="H135" i="2"/>
  <c r="H157" i="2"/>
  <c r="H170" i="2" s="1"/>
  <c r="M151" i="2"/>
  <c r="M157" i="2" s="1"/>
  <c r="M183" i="2"/>
  <c r="M190" i="2" s="1"/>
  <c r="H190" i="2"/>
  <c r="M191" i="2"/>
  <c r="M192" i="2" s="1"/>
  <c r="H192" i="2"/>
  <c r="M193" i="2"/>
  <c r="K242" i="2"/>
  <c r="J260" i="2"/>
  <c r="H256" i="2"/>
  <c r="G345" i="2"/>
  <c r="E59" i="1"/>
  <c r="E69" i="1" s="1"/>
  <c r="E64" i="1"/>
  <c r="G32" i="2"/>
  <c r="G33" i="2" s="1"/>
  <c r="K32" i="2"/>
  <c r="M34" i="2"/>
  <c r="H54" i="2"/>
  <c r="L54" i="2"/>
  <c r="L63" i="2" s="1"/>
  <c r="I62" i="2"/>
  <c r="H62" i="2"/>
  <c r="H88" i="2"/>
  <c r="K114" i="2"/>
  <c r="K150" i="2" s="1"/>
  <c r="I135" i="2"/>
  <c r="M120" i="2"/>
  <c r="L135" i="2"/>
  <c r="H144" i="2"/>
  <c r="H150" i="2" s="1"/>
  <c r="I144" i="2"/>
  <c r="G150" i="2"/>
  <c r="G227" i="2" s="1"/>
  <c r="L169" i="2"/>
  <c r="L170" i="2" s="1"/>
  <c r="M167" i="2"/>
  <c r="H174" i="2"/>
  <c r="M171" i="2"/>
  <c r="M195" i="2"/>
  <c r="H201" i="2"/>
  <c r="M199" i="2"/>
  <c r="M201" i="2" s="1"/>
  <c r="M202" i="2"/>
  <c r="M203" i="2" s="1"/>
  <c r="H215" i="2"/>
  <c r="M204" i="2"/>
  <c r="L215" i="2"/>
  <c r="L226" i="2" s="1"/>
  <c r="L222" i="2"/>
  <c r="H222" i="2"/>
  <c r="M228" i="2"/>
  <c r="H237" i="2"/>
  <c r="H242" i="2" s="1"/>
  <c r="L242" i="2"/>
  <c r="M271" i="2"/>
  <c r="M275" i="2" s="1"/>
  <c r="M276" i="2"/>
  <c r="M277" i="2" s="1"/>
  <c r="J300" i="2"/>
  <c r="J318" i="2" s="1"/>
  <c r="H333" i="2"/>
  <c r="M327" i="2"/>
  <c r="M339" i="2"/>
  <c r="M354" i="2"/>
  <c r="M371" i="2"/>
  <c r="M374" i="2" s="1"/>
  <c r="L385" i="2"/>
  <c r="I395" i="2"/>
  <c r="I400" i="2" s="1"/>
  <c r="M386" i="2"/>
  <c r="J30" i="1"/>
  <c r="E46" i="1"/>
  <c r="E56" i="1"/>
  <c r="J111" i="1"/>
  <c r="I22" i="2"/>
  <c r="M6" i="2"/>
  <c r="M7" i="2"/>
  <c r="M15" i="2"/>
  <c r="M23" i="2"/>
  <c r="M25" i="2" s="1"/>
  <c r="M24" i="2"/>
  <c r="M35" i="2"/>
  <c r="M36" i="2"/>
  <c r="M44" i="2"/>
  <c r="M52" i="2"/>
  <c r="M59" i="2"/>
  <c r="M62" i="2" s="1"/>
  <c r="G88" i="2"/>
  <c r="G98" i="2" s="1"/>
  <c r="K88" i="2"/>
  <c r="M69" i="2"/>
  <c r="M77" i="2"/>
  <c r="M85" i="2"/>
  <c r="K98" i="2"/>
  <c r="M94" i="2"/>
  <c r="M97" i="2" s="1"/>
  <c r="H97" i="2"/>
  <c r="M95" i="2"/>
  <c r="H114" i="2"/>
  <c r="M100" i="2"/>
  <c r="L114" i="2"/>
  <c r="L150" i="2" s="1"/>
  <c r="M123" i="2"/>
  <c r="H138" i="2"/>
  <c r="M136" i="2"/>
  <c r="M138" i="2" s="1"/>
  <c r="M156" i="2"/>
  <c r="I169" i="2"/>
  <c r="M160" i="2"/>
  <c r="M175" i="2"/>
  <c r="M182" i="2" s="1"/>
  <c r="L182" i="2"/>
  <c r="H182" i="2"/>
  <c r="I215" i="2"/>
  <c r="M207" i="2"/>
  <c r="M218" i="2"/>
  <c r="M222" i="2" s="1"/>
  <c r="J234" i="2"/>
  <c r="J242" i="2" s="1"/>
  <c r="M233" i="2"/>
  <c r="M235" i="2"/>
  <c r="M237" i="2" s="1"/>
  <c r="M236" i="2"/>
  <c r="I242" i="2"/>
  <c r="M240" i="2"/>
  <c r="M241" i="2" s="1"/>
  <c r="L260" i="2"/>
  <c r="M245" i="2"/>
  <c r="L256" i="2"/>
  <c r="M259" i="2"/>
  <c r="I267" i="2"/>
  <c r="I288" i="2" s="1"/>
  <c r="M261" i="2"/>
  <c r="M262" i="2"/>
  <c r="H267" i="2"/>
  <c r="H269" i="2"/>
  <c r="I287" i="2"/>
  <c r="M280" i="2"/>
  <c r="H287" i="2"/>
  <c r="K317" i="2"/>
  <c r="K318" i="2" s="1"/>
  <c r="H316" i="2"/>
  <c r="H317" i="2" s="1"/>
  <c r="H318" i="2" s="1"/>
  <c r="M313" i="2"/>
  <c r="M349" i="2"/>
  <c r="M367" i="2"/>
  <c r="M381" i="2"/>
  <c r="M384" i="2"/>
  <c r="G40" i="1"/>
  <c r="G41" i="1" s="1"/>
  <c r="J75" i="1"/>
  <c r="M9" i="2"/>
  <c r="M17" i="2"/>
  <c r="H22" i="2"/>
  <c r="I32" i="2"/>
  <c r="M26" i="2"/>
  <c r="M27" i="2"/>
  <c r="H32" i="2"/>
  <c r="J54" i="2"/>
  <c r="J63" i="2" s="1"/>
  <c r="M38" i="2"/>
  <c r="M46" i="2"/>
  <c r="G62" i="2"/>
  <c r="G63" i="2" s="1"/>
  <c r="K62" i="2"/>
  <c r="K63" i="2" s="1"/>
  <c r="M61" i="2"/>
  <c r="M71" i="2"/>
  <c r="M79" i="2"/>
  <c r="M87" i="2"/>
  <c r="H93" i="2"/>
  <c r="I114" i="2"/>
  <c r="H117" i="2"/>
  <c r="M115" i="2"/>
  <c r="M117" i="2" s="1"/>
  <c r="G135" i="2"/>
  <c r="M124" i="2"/>
  <c r="M137" i="2"/>
  <c r="M143" i="2"/>
  <c r="I149" i="2"/>
  <c r="M145" i="2"/>
  <c r="M149" i="2" s="1"/>
  <c r="M146" i="2"/>
  <c r="K157" i="2"/>
  <c r="K170" i="2" s="1"/>
  <c r="M158" i="2"/>
  <c r="M159" i="2" s="1"/>
  <c r="M164" i="2"/>
  <c r="H169" i="2"/>
  <c r="M177" i="2"/>
  <c r="H198" i="2"/>
  <c r="M209" i="2"/>
  <c r="J222" i="2"/>
  <c r="M219" i="2"/>
  <c r="H225" i="2"/>
  <c r="M223" i="2"/>
  <c r="M225" i="2" s="1"/>
  <c r="M238" i="2"/>
  <c r="M239" i="2" s="1"/>
  <c r="M246" i="2"/>
  <c r="I256" i="2"/>
  <c r="I260" i="2" s="1"/>
  <c r="M247" i="2"/>
  <c r="M264" i="2"/>
  <c r="H275" i="2"/>
  <c r="J287" i="2"/>
  <c r="J288" i="2" s="1"/>
  <c r="J289" i="2" s="1"/>
  <c r="M282" i="2"/>
  <c r="H299" i="2"/>
  <c r="H300" i="2" s="1"/>
  <c r="M297" i="2"/>
  <c r="M301" i="2"/>
  <c r="M302" i="2" s="1"/>
  <c r="M303" i="2" s="1"/>
  <c r="H302" i="2"/>
  <c r="H303" i="2" s="1"/>
  <c r="M306" i="2"/>
  <c r="G344" i="2"/>
  <c r="K400" i="2"/>
  <c r="J410" i="2"/>
  <c r="I410" i="2"/>
  <c r="M104" i="2"/>
  <c r="M141" i="2"/>
  <c r="M144" i="2" s="1"/>
  <c r="I157" i="2"/>
  <c r="M152" i="2"/>
  <c r="M172" i="2"/>
  <c r="I182" i="2"/>
  <c r="I226" i="2" s="1"/>
  <c r="M181" i="2"/>
  <c r="J190" i="2"/>
  <c r="J226" i="2" s="1"/>
  <c r="J227" i="2" s="1"/>
  <c r="M213" i="2"/>
  <c r="G234" i="2"/>
  <c r="G242" i="2" s="1"/>
  <c r="K234" i="2"/>
  <c r="M231" i="2"/>
  <c r="M274" i="2"/>
  <c r="L287" i="2"/>
  <c r="L288" i="2" s="1"/>
  <c r="L289" i="2" s="1"/>
  <c r="M283" i="2"/>
  <c r="M293" i="2"/>
  <c r="M294" i="2" s="1"/>
  <c r="L300" i="2"/>
  <c r="L318" i="2" s="1"/>
  <c r="G309" i="2"/>
  <c r="G317" i="2" s="1"/>
  <c r="G318" i="2" s="1"/>
  <c r="M311" i="2"/>
  <c r="M314" i="2"/>
  <c r="I324" i="2"/>
  <c r="M321" i="2"/>
  <c r="M325" i="2"/>
  <c r="M326" i="2" s="1"/>
  <c r="M328" i="2"/>
  <c r="M331" i="2"/>
  <c r="M335" i="2"/>
  <c r="M338" i="2"/>
  <c r="M356" i="2"/>
  <c r="M359" i="2"/>
  <c r="J368" i="2"/>
  <c r="J379" i="2" s="1"/>
  <c r="K374" i="2"/>
  <c r="K379" i="2" s="1"/>
  <c r="M373" i="2"/>
  <c r="G379" i="2"/>
  <c r="G401" i="2" s="1"/>
  <c r="M385" i="2"/>
  <c r="H395" i="2"/>
  <c r="L395" i="2"/>
  <c r="K410" i="2"/>
  <c r="M428" i="2"/>
  <c r="M101" i="2"/>
  <c r="M112" i="2"/>
  <c r="M118" i="2"/>
  <c r="M119" i="2" s="1"/>
  <c r="J135" i="2"/>
  <c r="M127" i="2"/>
  <c r="M162" i="2"/>
  <c r="J198" i="2"/>
  <c r="M205" i="2"/>
  <c r="G256" i="2"/>
  <c r="G260" i="2" s="1"/>
  <c r="K256" i="2"/>
  <c r="M249" i="2"/>
  <c r="M258" i="2"/>
  <c r="I275" i="2"/>
  <c r="I345" i="2"/>
  <c r="K344" i="2"/>
  <c r="K345" i="2" s="1"/>
  <c r="H352" i="2"/>
  <c r="M346" i="2"/>
  <c r="H361" i="2"/>
  <c r="M353" i="2"/>
  <c r="L361" i="2"/>
  <c r="M375" i="2"/>
  <c r="M378" i="2" s="1"/>
  <c r="M396" i="2"/>
  <c r="M399" i="2" s="1"/>
  <c r="H399" i="2"/>
  <c r="H400" i="2" s="1"/>
  <c r="L400" i="2"/>
  <c r="M278" i="2"/>
  <c r="M287" i="2" s="1"/>
  <c r="M290" i="2"/>
  <c r="M291" i="2" s="1"/>
  <c r="M292" i="2" s="1"/>
  <c r="J299" i="2"/>
  <c r="I309" i="2"/>
  <c r="I317" i="2" s="1"/>
  <c r="I318" i="2" s="1"/>
  <c r="M304" i="2"/>
  <c r="M305" i="2"/>
  <c r="H312" i="2"/>
  <c r="M310" i="2"/>
  <c r="M312" i="2" s="1"/>
  <c r="M319" i="2"/>
  <c r="H324" i="2"/>
  <c r="J333" i="2"/>
  <c r="J345" i="2" s="1"/>
  <c r="H344" i="2"/>
  <c r="M334" i="2"/>
  <c r="L344" i="2"/>
  <c r="L345" i="2" s="1"/>
  <c r="M343" i="2"/>
  <c r="I352" i="2"/>
  <c r="I379" i="2" s="1"/>
  <c r="M347" i="2"/>
  <c r="M348" i="2"/>
  <c r="G361" i="2"/>
  <c r="M362" i="2"/>
  <c r="M363" i="2" s="1"/>
  <c r="H374" i="2"/>
  <c r="L374" i="2"/>
  <c r="L379" i="2" s="1"/>
  <c r="J385" i="2"/>
  <c r="J395" i="2"/>
  <c r="J400" i="2" s="1"/>
  <c r="J401" i="2" s="1"/>
  <c r="M389" i="2"/>
  <c r="G410" i="2"/>
  <c r="M295" i="2"/>
  <c r="M315" i="2"/>
  <c r="M329" i="2"/>
  <c r="M336" i="2"/>
  <c r="J352" i="2"/>
  <c r="M350" i="2"/>
  <c r="J361" i="2"/>
  <c r="M357" i="2"/>
  <c r="I368" i="2"/>
  <c r="M364" i="2"/>
  <c r="M368" i="2" s="1"/>
  <c r="M365" i="2"/>
  <c r="H379" i="2"/>
  <c r="I385" i="2"/>
  <c r="M382" i="2"/>
  <c r="M391" i="2"/>
  <c r="M398" i="2"/>
  <c r="M402" i="2"/>
  <c r="M403" i="2" s="1"/>
  <c r="H403" i="2"/>
  <c r="H410" i="2" s="1"/>
  <c r="M404" i="2"/>
  <c r="M405" i="2" s="1"/>
  <c r="H405" i="2"/>
  <c r="M406" i="2"/>
  <c r="M407" i="2" s="1"/>
  <c r="H407" i="2"/>
  <c r="M408" i="2"/>
  <c r="M409" i="2" s="1"/>
  <c r="H409" i="2"/>
  <c r="M419" i="2"/>
  <c r="M421" i="2" s="1"/>
  <c r="M423" i="2" s="1"/>
  <c r="M425" i="2" s="1"/>
  <c r="K227" i="2" l="1"/>
  <c r="I289" i="2"/>
  <c r="I401" i="2"/>
  <c r="G289" i="2"/>
  <c r="G412" i="2" s="1"/>
  <c r="G431" i="2" s="1"/>
  <c r="G99" i="2"/>
  <c r="L227" i="2"/>
  <c r="M361" i="2"/>
  <c r="K401" i="2"/>
  <c r="M150" i="2"/>
  <c r="M410" i="2"/>
  <c r="M344" i="2"/>
  <c r="M324" i="2"/>
  <c r="M309" i="2"/>
  <c r="M379" i="2"/>
  <c r="I150" i="2"/>
  <c r="H98" i="2"/>
  <c r="H99" i="2" s="1"/>
  <c r="M32" i="2"/>
  <c r="M316" i="2"/>
  <c r="M169" i="2"/>
  <c r="M170" i="2" s="1"/>
  <c r="M114" i="2"/>
  <c r="M22" i="2"/>
  <c r="M33" i="2" s="1"/>
  <c r="E57" i="1"/>
  <c r="M234" i="2"/>
  <c r="M242" i="2" s="1"/>
  <c r="M215" i="2"/>
  <c r="M174" i="2"/>
  <c r="M226" i="2" s="1"/>
  <c r="H63" i="2"/>
  <c r="I99" i="2"/>
  <c r="J74" i="1"/>
  <c r="L70" i="1"/>
  <c r="E41" i="1"/>
  <c r="L18" i="1"/>
  <c r="J25" i="1"/>
  <c r="L25" i="1" s="1"/>
  <c r="J9" i="1"/>
  <c r="L6" i="1"/>
  <c r="J68" i="1"/>
  <c r="L68" i="1" s="1"/>
  <c r="L65" i="1"/>
  <c r="J99" i="2"/>
  <c r="J46" i="1"/>
  <c r="H345" i="2"/>
  <c r="L99" i="2"/>
  <c r="J85" i="1"/>
  <c r="L85" i="1" s="1"/>
  <c r="L82" i="1"/>
  <c r="J62" i="1"/>
  <c r="L62" i="1" s="1"/>
  <c r="L60" i="1"/>
  <c r="E92" i="1"/>
  <c r="E107" i="1" s="1"/>
  <c r="E109" i="1"/>
  <c r="E113" i="1" s="1"/>
  <c r="E17" i="1"/>
  <c r="L47" i="1"/>
  <c r="J50" i="1"/>
  <c r="L50" i="1" s="1"/>
  <c r="J29" i="1"/>
  <c r="L29" i="1" s="1"/>
  <c r="L26" i="1"/>
  <c r="L401" i="2"/>
  <c r="L412" i="2" s="1"/>
  <c r="L431" i="2" s="1"/>
  <c r="M352" i="2"/>
  <c r="M300" i="2"/>
  <c r="L75" i="1"/>
  <c r="J81" i="1"/>
  <c r="L81" i="1" s="1"/>
  <c r="K99" i="2"/>
  <c r="K412" i="2" s="1"/>
  <c r="K431" i="2" s="1"/>
  <c r="I33" i="2"/>
  <c r="L30" i="1"/>
  <c r="J40" i="1"/>
  <c r="H226" i="2"/>
  <c r="H227" i="2" s="1"/>
  <c r="M135" i="2"/>
  <c r="M54" i="2"/>
  <c r="M63" i="2" s="1"/>
  <c r="M88" i="2"/>
  <c r="M98" i="2" s="1"/>
  <c r="M99" i="2" s="1"/>
  <c r="J91" i="1"/>
  <c r="L91" i="1" s="1"/>
  <c r="L87" i="1"/>
  <c r="I109" i="1"/>
  <c r="I113" i="1" s="1"/>
  <c r="M299" i="2"/>
  <c r="H401" i="2"/>
  <c r="H412" i="2" s="1"/>
  <c r="H431" i="2" s="1"/>
  <c r="I170" i="2"/>
  <c r="I227" i="2" s="1"/>
  <c r="J412" i="2"/>
  <c r="J431" i="2" s="1"/>
  <c r="H33" i="2"/>
  <c r="H288" i="2"/>
  <c r="H289" i="2" s="1"/>
  <c r="M267" i="2"/>
  <c r="M288" i="2" s="1"/>
  <c r="M256" i="2"/>
  <c r="M260" i="2" s="1"/>
  <c r="M395" i="2"/>
  <c r="M400" i="2" s="1"/>
  <c r="M401" i="2" s="1"/>
  <c r="M333" i="2"/>
  <c r="M345" i="2" s="1"/>
  <c r="M198" i="2"/>
  <c r="J59" i="1"/>
  <c r="L58" i="1"/>
  <c r="J16" i="1"/>
  <c r="L16" i="1" s="1"/>
  <c r="L13" i="1"/>
  <c r="J12" i="1"/>
  <c r="L12" i="1" s="1"/>
  <c r="L51" i="1"/>
  <c r="J56" i="1"/>
  <c r="L56" i="1" s="1"/>
  <c r="I412" i="2" l="1"/>
  <c r="I431" i="2" s="1"/>
  <c r="J109" i="1"/>
  <c r="J113" i="1" s="1"/>
  <c r="J17" i="1"/>
  <c r="L17" i="1" s="1"/>
  <c r="J92" i="1"/>
  <c r="J107" i="1" s="1"/>
  <c r="L9" i="1"/>
  <c r="M227" i="2"/>
  <c r="M289" i="2"/>
  <c r="L74" i="1"/>
  <c r="J86" i="1"/>
  <c r="L86" i="1" s="1"/>
  <c r="M317" i="2"/>
  <c r="M318" i="2" s="1"/>
  <c r="M412" i="2" s="1"/>
  <c r="M431" i="2" s="1"/>
  <c r="L59" i="1"/>
  <c r="J69" i="1"/>
  <c r="L69" i="1" s="1"/>
  <c r="L40" i="1"/>
  <c r="J41" i="1"/>
  <c r="L41" i="1" s="1"/>
  <c r="L46" i="1"/>
  <c r="J57" i="1"/>
</calcChain>
</file>

<file path=xl/sharedStrings.xml><?xml version="1.0" encoding="utf-8"?>
<sst xmlns="http://schemas.openxmlformats.org/spreadsheetml/2006/main" count="924" uniqueCount="775">
  <si>
    <t>FY18 Proposed Budget By Portfolio</t>
  </si>
  <si>
    <t>*FTE: Full-time staff equivalent</t>
  </si>
  <si>
    <t>Totals for the projects are in USD and are rounded to the nearest millions with thousands as a decimal. Projects and Portfolios appearing with $0 are due to rounding.</t>
  </si>
  <si>
    <t>Objective</t>
  </si>
  <si>
    <t>Goal</t>
  </si>
  <si>
    <t>Portfolios</t>
  </si>
  <si>
    <t>FTE*</t>
  </si>
  <si>
    <t>Pers-
onnel</t>
  </si>
  <si>
    <t>Travel &amp; Meetings</t>
  </si>
  <si>
    <t>Prof. Svcs.</t>
  </si>
  <si>
    <t>Admin</t>
  </si>
  <si>
    <t>Capital</t>
  </si>
  <si>
    <t>Total</t>
  </si>
  <si>
    <t>Check</t>
  </si>
  <si>
    <t xml:space="preserve">Objective 1: Evolve and Further Globalize ICANN </t>
  </si>
  <si>
    <t>1.1 Further globalize and regionalize ICANN functions</t>
  </si>
  <si>
    <t>1.1.1 Raising Stakeholder Awareness of ICANN Worldwide</t>
  </si>
  <si>
    <t>1.1.2 GSE Executive Team Coordination and Administration</t>
  </si>
  <si>
    <t>1.1.3 Language Services</t>
  </si>
  <si>
    <t>1.1 Further globalize and regionalize ICANN functions Total</t>
  </si>
  <si>
    <t>1.2 Bring ICANN to the world by creating a balanced and proactive approach to regional engagement with stakeholders</t>
  </si>
  <si>
    <t>1.2.1 Engage Stakeholders Regionally</t>
  </si>
  <si>
    <t>1.2.2 Meeting Services</t>
  </si>
  <si>
    <t>1.2-Bring ICANN to the world by creating a balanced and proactive approach to regional engagement with stakeholders total</t>
  </si>
  <si>
    <t>1.3 Evolve policy development and governance processes, structures and meetings to be more accountable, inclusive, efficient, effective and responsive</t>
  </si>
  <si>
    <t>1.3.1 Support Policy Development, Policy-Related and Advisory Activities</t>
  </si>
  <si>
    <t>1.3.2 Reinforce Stakeholder Effectiveness, Collaboration and Communication Capabilities</t>
  </si>
  <si>
    <t>1.3.3 Evolving Multistakeholder Model</t>
  </si>
  <si>
    <t>1.3 Evolve policy development and governance processes, structures and meetings to be more accountable, inclusive, efficient, effective and responsive Total</t>
  </si>
  <si>
    <t>Objective 1: Evolve and Further Globalize ICANN  Total</t>
  </si>
  <si>
    <t>Objective 2: Support A Healthy, Stable, and Resilient Unique Identifier Ecosystem</t>
  </si>
  <si>
    <t>2.1 Foster and coordinate a healthy, secure, stable, and resilient identifier ecosystem</t>
  </si>
  <si>
    <t>2.1.1 PTI Operations</t>
  </si>
  <si>
    <t>2.1.2 PTI Technical System Enhancements</t>
  </si>
  <si>
    <t>2.1.3 Action Request Register Management</t>
  </si>
  <si>
    <t>2.1.4 Global Domains Division Operations</t>
  </si>
  <si>
    <t>2.1.5 Global Customer Support</t>
  </si>
  <si>
    <t>2.1.6 Product Management</t>
  </si>
  <si>
    <t>2.1.7 Registration Data Services (WHOIS)</t>
  </si>
  <si>
    <t>2.1 Foster and coordinate a healthy, secure, stable, and resilient identifier ecosystem Total</t>
  </si>
  <si>
    <t>2.2 Proactively plan for changes in the use of unique identifiers and develop technology roadmaps to help guide ICANN activities</t>
  </si>
  <si>
    <t>2.2.1 Identifier Evolution</t>
  </si>
  <si>
    <t>2.2.2 Technical Reputation</t>
  </si>
  <si>
    <t>2.2.3 Security, Stability, and Resiliency of Internet Identifiers</t>
  </si>
  <si>
    <t>2.2 Proactively plan for changes in the use of unique identifiers and develop technology roadmaps to help guide ICANN activities Total</t>
  </si>
  <si>
    <t>2.3 Support the evolution of domain name marketplace to be robust, stable and trusted</t>
  </si>
  <si>
    <t>2.3.1 GDD Technical Services</t>
  </si>
  <si>
    <t>2.3.2 Internationalized Domain Names</t>
  </si>
  <si>
    <t>2.3.3 New gTLD Program</t>
  </si>
  <si>
    <t>2.3.4 Outreach and Relationship Management with existing and new Registry and Registrar Community members</t>
  </si>
  <si>
    <t>2.3.5 Domain Name Registrants</t>
  </si>
  <si>
    <t>2.3.6 Subsequent Procedures for New gTLDs</t>
  </si>
  <si>
    <t>2.3.7 Universal Acceptance</t>
  </si>
  <si>
    <t>2.3.8 Registry Services</t>
  </si>
  <si>
    <t>2.3.9 Registrar Services</t>
  </si>
  <si>
    <t>2.3.10 Registrant Services</t>
  </si>
  <si>
    <t>2.3 Support the evolution of domain name marketplace to be robust, stable and trusted Total</t>
  </si>
  <si>
    <t>Objective 2: Support A Healthy, Stable, and Resilient Unique Identifier Ecosystem Total</t>
  </si>
  <si>
    <t xml:space="preserve">Objective 3: Advance Organizational, Technological and Operational Excellence </t>
  </si>
  <si>
    <t>3.1 Ensure ICANN’s long-term financial accountability, stability and sustainability</t>
  </si>
  <si>
    <t>3.1.1 Strategic and Operating Planning</t>
  </si>
  <si>
    <t>3.1.2 Finance and Procurement</t>
  </si>
  <si>
    <t>3.1.3 Enterprise Risk Management</t>
  </si>
  <si>
    <t>3.1.4 Security Operations</t>
  </si>
  <si>
    <t>3.1 Ensure ICANN’s long-term financial accountability, stability and sustainability Total</t>
  </si>
  <si>
    <t>3.2 Ensure structured coordination of ICANN’s technical resources</t>
  </si>
  <si>
    <t>3.2.1 Cybersecurity Hardening and Control</t>
  </si>
  <si>
    <t>3.2.2 IT Infrastructure and Service Scaling</t>
  </si>
  <si>
    <t>3.2.3 Root Systems Operations</t>
  </si>
  <si>
    <t>3.2 Ensure structured coordination of ICANN’s technical resources Total</t>
  </si>
  <si>
    <t>3.3 Develop a globally diverse culture of knowledge and expertise available to ICANN’s Board, organization, and stakeholders</t>
  </si>
  <si>
    <t>3.3.1 People Management</t>
  </si>
  <si>
    <t>3.3.2 ICANN Technical University</t>
  </si>
  <si>
    <t>3.3.3 Organizational Assessment and Continuous Improvement</t>
  </si>
  <si>
    <t>3.3.4 Board Operations</t>
  </si>
  <si>
    <t>3.3.5 Global Operations</t>
  </si>
  <si>
    <t>3.3 Develop a globally diverse culture of knowledge and expertise available to ICANN’s Board, staff, and stakeholders Total</t>
  </si>
  <si>
    <t>Objective 3: Advance Organizational, Technological and Operational Excellence  Total</t>
  </si>
  <si>
    <t xml:space="preserve">Objective 4: Promote ICANN’s Role and Multistakeholder Approach </t>
  </si>
  <si>
    <t>4.1 Encourage engagement with the existing internet governance ecosystem at national, regional and global levels</t>
  </si>
  <si>
    <t>4.1.1 Coordination of ICANN Participation in Internet Governance</t>
  </si>
  <si>
    <t>4.1 Encourage engagement with the existing Internet governance ecosystem at national, regional and international levels Total</t>
  </si>
  <si>
    <t>4.2 Clarify the role of governments in ICANN and work with them to strengthen their commitment to supporting the global Internet ecosystem</t>
  </si>
  <si>
    <t>4.2.1 Support GAC Engagement</t>
  </si>
  <si>
    <t>4.2.2 Engagement with Governments and Intergovernmental Organizations</t>
  </si>
  <si>
    <t>4.2 Clarify the role of governments in ICANN and work with them to strengthen their commitment to supporting the global Internet ecosystem Total</t>
  </si>
  <si>
    <t>4.3 Participate in the evolution of a global, trusted, inclusive multistakeholder Internet Governance ecosystem that addresses Internet issues</t>
  </si>
  <si>
    <t>4.3.1 Support Internet Governance Ecosystem Advancement</t>
  </si>
  <si>
    <t>4.3 Participate in the evolution of a global, trusted, inclusive multistakeholder Internet Governance ecosystem that addresses Internet issues Total</t>
  </si>
  <si>
    <t>4.4 Promote role clarity and establish mechanisms to increase trust within the ecosystem rooted in the public interest</t>
  </si>
  <si>
    <t>4.4.1 Contractual Compliance Functions</t>
  </si>
  <si>
    <t>4.4.2 Contractual Compliance Initiatives and Improvements</t>
  </si>
  <si>
    <t>4.4.3 Contractual Compliance and Safeguards</t>
  </si>
  <si>
    <t>4.4 Promote role clarity and establish mechanisms to increase trust within the ecosystem rooted in the public interest Total</t>
  </si>
  <si>
    <t>Objective 4: Promote ICANN’s Role and Multistakeholder Approach  Total</t>
  </si>
  <si>
    <t xml:space="preserve">Objective 5: Develop and Implement a Global Public Interest Framework Bounded by ICANN’s Mission </t>
  </si>
  <si>
    <t>5.1 Act as a steward of the public interest</t>
  </si>
  <si>
    <t>5.1.1 Legal Advisory Function</t>
  </si>
  <si>
    <t>5.1.2 Public Interest Decision Making</t>
  </si>
  <si>
    <t>5.1.3 Legal Internal Support</t>
  </si>
  <si>
    <t>5.1.4 Support ICANN Board</t>
  </si>
  <si>
    <t>5.1 Act as a steward of the public interest Total</t>
  </si>
  <si>
    <t>5.2 Promote ethics, transparency and accountability across the ICANN community</t>
  </si>
  <si>
    <t>5.2.1 Specific Reviews</t>
  </si>
  <si>
    <t>5.2.2 Organizational Reviews</t>
  </si>
  <si>
    <t>5.2.3 Conflicts of Interest and Organizational Ethics</t>
  </si>
  <si>
    <t>5.2.4 Accountability and Transparency Mechanisms</t>
  </si>
  <si>
    <t>5.2.5 Strategic Initiatives</t>
  </si>
  <si>
    <t>5.2.6 Enhancing ICANN Accountability - WS2</t>
  </si>
  <si>
    <t>5.2 Promote ethics, transparency and accountability across the ICANN community Total</t>
  </si>
  <si>
    <t>5.3 Empower current and new stakeholders to fully participate in ICANN activities</t>
  </si>
  <si>
    <t>5.3.1 Supporting Public Interest Initiatives</t>
  </si>
  <si>
    <t>5.3.2 Supporting Stakeholder Participation</t>
  </si>
  <si>
    <t>5.3.3 Supporting Education</t>
  </si>
  <si>
    <t>5.3 Empower current and new stakeholders to fully participate in ICANN activities Total</t>
  </si>
  <si>
    <t>Objective 5: Develop and Implement a Global Public Interest Framework Bounded by ICANN’s Mission  Total</t>
  </si>
  <si>
    <t>Unallocated</t>
  </si>
  <si>
    <t>FY18 Bad Debt and Depreciation</t>
  </si>
  <si>
    <t>Allocation to New gTLD Program</t>
  </si>
  <si>
    <t>Contingency</t>
  </si>
  <si>
    <t>Staff Attrition</t>
  </si>
  <si>
    <t>Unallocated total</t>
  </si>
  <si>
    <t>Grand Total</t>
  </si>
  <si>
    <t>ICANN Operations Baseline</t>
  </si>
  <si>
    <t>IANA</t>
  </si>
  <si>
    <t>Subtotal ICANN Operations</t>
  </si>
  <si>
    <t>IANA  WS2</t>
  </si>
  <si>
    <t>Total ICANN Operations</t>
  </si>
  <si>
    <t>New gTLD</t>
  </si>
  <si>
    <t>Total ICANN Cash Expenses</t>
  </si>
  <si>
    <t>Depreciation and Bad Debt</t>
  </si>
  <si>
    <t>Total ICANN Expenses</t>
  </si>
  <si>
    <t xml:space="preserve">Check </t>
  </si>
  <si>
    <t>Variance</t>
  </si>
  <si>
    <t>FY18 Proposed Budget By Portfolio and Project</t>
  </si>
  <si>
    <t>Changes vs. published draft (-) increase (+) decrease</t>
  </si>
  <si>
    <t>Obj.</t>
  </si>
  <si>
    <t>Project ID</t>
  </si>
  <si>
    <t>Project Name</t>
  </si>
  <si>
    <t>Project Description</t>
  </si>
  <si>
    <t>Personnel</t>
  </si>
  <si>
    <t>Profess. Svcs.</t>
  </si>
  <si>
    <t xml:space="preserve">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t>
  </si>
  <si>
    <t>1.1-Further globalize and regionalize ICANN functions</t>
  </si>
  <si>
    <t>1.1.2 GSE Executive team coordination and administration</t>
  </si>
  <si>
    <t>1.1-Further globalize and regionalize ICANN functions Total</t>
  </si>
  <si>
    <t>1-Evolve and further globalize ICANN Total</t>
  </si>
  <si>
    <t xml:space="preserve">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t>
  </si>
  <si>
    <t>Outreach and Relationship Management with Existing and new Registry, Registrar Community</t>
  </si>
  <si>
    <t>2.3.5 Domain Name Services</t>
  </si>
  <si>
    <t>2.3.6 Development of Subsequent Procedures for New gTLDs</t>
  </si>
  <si>
    <t>2-Support a healthy, stable and resilient unique identifier ecosystem Total</t>
  </si>
  <si>
    <t xml:space="preserve"> 3-Advance organizational, technological and operational excellence                                                                     3-Advance organizational, technological and operational excellence                                                           </t>
  </si>
  <si>
    <t>3-Advance organizational, technological and operational excellence Total</t>
  </si>
  <si>
    <t xml:space="preserve">4-Promote ICANN’s role and multistakeholder approach        4-Promote ICANN’s role and multistakeholder approach                                          </t>
  </si>
  <si>
    <t>Ongoing IGO and IO engagement</t>
  </si>
  <si>
    <t>Work with IGO and IO staff as well as the country missions (permanent representatives and trade missions) in Geneva and New York to support the IG ecosystem (maintenance and evolution);  to promote awareness of ICANN's role in IG ecosystem, understanding and support for the MSM and maintenance of a single stable interoperable Internet</t>
  </si>
  <si>
    <t>4-Promote ICANN’s role and multistakeholder approach Total</t>
  </si>
  <si>
    <t xml:space="preserve">5-Develop and implement a global public interest framework bounded by ICANN's mission                                         5-Develop and implement a global public interest framework bounded by ICANN's mission                                         5-Develop and implement a global public interest framework bounded by ICANN's mission                                         5-Develop and implement a global public interest framework bounded by ICANN's mission                                         </t>
  </si>
  <si>
    <t>FY18 - Inclusion of Public Interest in Decision-Making</t>
  </si>
  <si>
    <t>Develop &amp; implement process for ensuring inclusion of public interest in decision-making.</t>
  </si>
  <si>
    <t>Track 2 - Strengthen ICANN Governance and Accountability</t>
  </si>
  <si>
    <t>CCWG - Accountability WS2, Community</t>
  </si>
  <si>
    <t>CCWG - IRP Phase 2, Community</t>
  </si>
  <si>
    <t>5-Develop and implement a global public interest framework bounded by ICANN's mission Total</t>
  </si>
  <si>
    <t>FY18 Bad Debt and Depreciation Total</t>
  </si>
  <si>
    <t>Allocation to New gTLD Program Total</t>
  </si>
  <si>
    <t>Contingency Total</t>
  </si>
  <si>
    <t>Attrition Total</t>
  </si>
  <si>
    <t>Unallocated Total</t>
  </si>
  <si>
    <t>FY18 Ongoing Crisis Planning</t>
  </si>
  <si>
    <t xml:space="preserve">To develop a communications plan for crisis situations and supporting business continuity planning. </t>
  </si>
  <si>
    <t>FY18 Ongoing Media Relations</t>
  </si>
  <si>
    <t>To develop, plan and execute the media relations strategy and plan for ICANN.</t>
  </si>
  <si>
    <t>FY18 Ongoing Internal Communications</t>
  </si>
  <si>
    <t>To develop, plan and execute the internal communications strategy and plan for ICANN.</t>
  </si>
  <si>
    <t>FY18 Ongoing Speakers Bureau</t>
  </si>
  <si>
    <t xml:space="preserve">The speakers bureau looks after speaking engagements that ICANN is invited to. </t>
  </si>
  <si>
    <t>FY18 Ongoing Communications, Social Media</t>
  </si>
  <si>
    <t xml:space="preserve">To manage ICANN's social media and digital platforms. </t>
  </si>
  <si>
    <t>FY18 Ongoing Communications, Content Management</t>
  </si>
  <si>
    <t>Ongoing management of content creation and management.</t>
  </si>
  <si>
    <t>FY18 Quarterly Stakeholder Call Communications</t>
  </si>
  <si>
    <t xml:space="preserve">To produce Quarterly Stakeholder Calls and support communications including creating presentations and overall production of the event. </t>
  </si>
  <si>
    <t>FY18 Ongoing Latin America and Caribbean Communications</t>
  </si>
  <si>
    <t xml:space="preserve">To support the region in communications activities and support the regional engagement strategy. </t>
  </si>
  <si>
    <t>FY18 Ongoing Europe, Middle East, Africa Communications Support</t>
  </si>
  <si>
    <t xml:space="preserve">To support the region in communications activities which supports the regional engagement strategies. </t>
  </si>
  <si>
    <t>FY18 Ongoing General Communications</t>
  </si>
  <si>
    <t>Ongoing general communications for ICANN.</t>
  </si>
  <si>
    <t>FY18 Ongoing New gTLD Communications</t>
  </si>
  <si>
    <t>To support the new gTLD Program on ongoing communications activities.</t>
  </si>
  <si>
    <t>FY18 Ongoing GDD Communications</t>
  </si>
  <si>
    <t xml:space="preserve">Ongoing Global Domains Division communications planning and support.  </t>
  </si>
  <si>
    <t>FY18 Ongoing Asia Pacific Communications Support</t>
  </si>
  <si>
    <t xml:space="preserve">To support the region in communications activities which supports the regional engagement strategy. </t>
  </si>
  <si>
    <t>FY18 Ongoing North America Communications Support</t>
  </si>
  <si>
    <t>To support the region in communications activities which supports the regional engagement strategy.</t>
  </si>
  <si>
    <t>FY18 Ongoing Website Comms</t>
  </si>
  <si>
    <t>Develop content strategy for icann.org revamp using external vendor.</t>
  </si>
  <si>
    <t>FY18 Ongoing USG Relations</t>
  </si>
  <si>
    <t>FY18 Ongoing GSE Executive Coordination</t>
  </si>
  <si>
    <t>This project covers cross-regional and functional coordination activities for GSE in FY18 (budget, event tracking, allocation of resources, contributions to Strategic &amp; Operational Planning, inputs to Enterprise Risk Management, inter-departmental collaboration).</t>
  </si>
  <si>
    <t>FY18 Ongoing Engagement Measurement and Planning</t>
  </si>
  <si>
    <t>Activities associated with the measurement, planning, and optimization of engagement activities by the Global Stakeholder Engagement Team.</t>
  </si>
  <si>
    <t>FY18 Ongoing Language Services Support (All Services)</t>
  </si>
  <si>
    <t>Provision of translations, transcription, teleconference interpretation and scribing support throughout the organization. Including Scribing support for Board meetings, retreats and workshops.</t>
  </si>
  <si>
    <t>FY18 Ongoing Administrative and Management of Language Services Department</t>
  </si>
  <si>
    <t>Administrative work and department management
* Process contracts and PO request 
* Process of monthly invoices, generation of services reports, metrics
* Equipment rental
* LS Department training, certifications, seminars, etc.</t>
  </si>
  <si>
    <t>FY18 Ongoing Language Support for Regional Meetings</t>
  </si>
  <si>
    <t>Provide LS support for the GSE Team, Regional VPs, ACs and SOs
* Regional Meetings
* Outreach efforts
* Webinars
* etc.</t>
  </si>
  <si>
    <t>FY18 Ongoing ICANN in Your Language (Website and Culture)</t>
  </si>
  <si>
    <t>Be aligned with ICANN in its Internationalization tasks and efforts:
Research best methodology, plan and deploy translation management platform and structure for:
* Localization of new.icann.org  
* Crowd-sourcing program/platform for inclusion of community in the translation process.
* MT feasibility for e-mail treads, discussion forums, public comment periods
* Work on integrating the web-development team into our plan for the multilingual new.icann.org</t>
  </si>
  <si>
    <t>FY18 Ongoing Language Services Department - Team Work and Growth</t>
  </si>
  <si>
    <t>On-Going team work and continue enhancing and expanding the Language Services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Complete and implement Language Services style guide for all languages 
* On-Going work on terminology platform to deploy continuous updates throughout the organization to ensure consistency and quality in all written forms</t>
  </si>
  <si>
    <t>FY18 Ongoing VERIZON Transcription Support</t>
  </si>
  <si>
    <t>Only for Policy Dept. 
The service covered by the money in this budget line is solely for transcriptions from VERIZON.</t>
  </si>
  <si>
    <t>FY17 IPv6 Initiative</t>
  </si>
  <si>
    <t>Multi-year initiative in support of IPv6 deployment, by contracted parties with ICANN and in ICANN systems.</t>
  </si>
  <si>
    <t>FY18 ICANN.org/AtLarge Enhancements</t>
  </si>
  <si>
    <t>Iterate enhancements to the www.icann.org website</t>
  </si>
  <si>
    <t>FY18 Ongoing Asia Engagement</t>
  </si>
  <si>
    <t>This project covers ongoing regional engagement for GSE Asia.</t>
  </si>
  <si>
    <t>FY18 Ongoing Oceania Engagement</t>
  </si>
  <si>
    <t xml:space="preserve">This project covers the ongoing regional engagement for the Oceania/Pacific Islands Region. </t>
  </si>
  <si>
    <t>FY18 Ongoing Asia Regional Strategy</t>
  </si>
  <si>
    <t>This project covers the community-driven Asia Regional Strategy for FY18.</t>
  </si>
  <si>
    <t>FY18 Ongoing Europe Engagement</t>
  </si>
  <si>
    <t>This project covers ongoing engagement by GSE Europe in FY18.</t>
  </si>
  <si>
    <t>FY18 Ongoing Oceania Regional Strategy</t>
  </si>
  <si>
    <t xml:space="preserve">This project covers the community driven regional strategy for the Oceania Region. </t>
  </si>
  <si>
    <t>FY18 Ongoing North America Engagement</t>
  </si>
  <si>
    <t>This project covers the ongoing stakeholder engagement for North America</t>
  </si>
  <si>
    <t>FY18 Ongoing Eastern Europe &amp; Central Asia Engagement</t>
  </si>
  <si>
    <t>This project covers ongoing engagement by the GSE Eastern Europe &amp; Central Asia team in FY18.</t>
  </si>
  <si>
    <t>FY18 Ongoing Global Business Engagement</t>
  </si>
  <si>
    <t xml:space="preserve">This project covers the ongoing global business engagement. </t>
  </si>
  <si>
    <t>FY18 Ongoing Africa Engagement</t>
  </si>
  <si>
    <t>This project covers ongoing engagement in FY18 by the GSE Africa team.</t>
  </si>
  <si>
    <t>FY18 Ongoing Africa Regional Strategy</t>
  </si>
  <si>
    <t>This project covers activities under the community-driven Africa Regional Strategy in FY18.</t>
  </si>
  <si>
    <t>FY18 Ongoing Middle East Engagement</t>
  </si>
  <si>
    <t xml:space="preserve">This project covers the ongoing regional engagement in the middle east region. </t>
  </si>
  <si>
    <t>FY18 Ongoing Middle East DNS Entrepreneurship Center</t>
  </si>
  <si>
    <t>This project covers activities associated with the Middle East DNS Entrepreneurship Center.</t>
  </si>
  <si>
    <t>FY18 Ongoing Latin America and Caribbean Regional Strategy</t>
  </si>
  <si>
    <t>This project covers activities under the community-driven Latin America &amp; Caribbean Regional Strategy in FY18.</t>
  </si>
  <si>
    <t>FY18 Ongoing Latin America and Caribbean Engagement</t>
  </si>
  <si>
    <t>This project covers ongoing engagement activities by the GSE Latin America &amp; Caribbean team in FY18.</t>
  </si>
  <si>
    <t>FY18 Ongoing Middle East Regional Strategy</t>
  </si>
  <si>
    <t>This project covers activities under the community-driven Middle East Regional Strategy in FY18.</t>
  </si>
  <si>
    <t>FY18 Ongoing Global Civil Society Engagement</t>
  </si>
  <si>
    <t>This project covers the ongoing global civil society engagement.</t>
  </si>
  <si>
    <t>FY18 Ongoing Technical Engagement</t>
  </si>
  <si>
    <t>This project covers ongoing technical engagement by GSE in FY18.</t>
  </si>
  <si>
    <t>FY18 SO/AC Additional Budget Requests</t>
  </si>
  <si>
    <t xml:space="preserve">The dedicated part of the overall ICANN annual budget that is set aside to take into account specific requests from the community for activities that are not already included in the recurring ICANN budget. </t>
  </si>
  <si>
    <t>ICANN 62 MEETING COSTS TRACKING</t>
  </si>
  <si>
    <t>Organization-wide cost tracking for ICANN 62. This includes all travel and meeting costs, professional services, administration, and technical services. This does not include the labor for attending.</t>
  </si>
  <si>
    <t>ICANN 60 MEETING COSTS TRACKING</t>
  </si>
  <si>
    <t>Organization-wide cost tracking for ICANN 60. This includes all travel and meeting costs, professional services, administration, and technical services. This does not include the labor for attending.</t>
  </si>
  <si>
    <t>ICANN 61 MEETING COSTS TRACKING</t>
  </si>
  <si>
    <t>Organization-wide cost tracking for ICANN 61. This includes all travel and meeting costs, professional services, administration, and technical services. This does not include the labor for attending.</t>
  </si>
  <si>
    <t>FY2018 - Meetings Team Retreat</t>
  </si>
  <si>
    <t>Meetings Team Retreat</t>
  </si>
  <si>
    <t>FY2018 Meetings Team Ongoing Operations and Coordination</t>
  </si>
  <si>
    <t>FY2018 - Manage other conferences and events</t>
  </si>
  <si>
    <t>Manage conferences and events requested by ICANN staff</t>
  </si>
  <si>
    <t>FY18: GDD Summit Meetings</t>
  </si>
  <si>
    <t>Costs for staff and travel for Operations to support GDD Summit sessions</t>
  </si>
  <si>
    <t>GNSO non-PDP - GNSO Review Implementation - FY16-FY17-18</t>
  </si>
  <si>
    <t>Support implementation of GNSO Review recommendations</t>
  </si>
  <si>
    <t>SO-AC, ALAC Real time captioning of AC Mtgs, FY17</t>
  </si>
  <si>
    <t>Approved to continue existing pilot for an additional 3 months (6 conference calls in total) consistent with the FY16 Pilot program parameters. This will give pilot effort 15 total calls experience to evaluate resource capabilities.</t>
  </si>
  <si>
    <t>FY18 Ongoing ALAC - Secretariat Support to the ALAC and ALT- FY18</t>
  </si>
  <si>
    <t>Secretariat and administrative support to the ALAC and ALAC Leadership Team</t>
  </si>
  <si>
    <t>FY18 Ongoing ALAC Policy Support Program</t>
  </si>
  <si>
    <t xml:space="preserve">General Program Management for the ALAC, ALT and At-Large for FY18
</t>
  </si>
  <si>
    <t>FY18 Ongoing General Support ccNSO and ccTLD Community</t>
  </si>
  <si>
    <t>All major support (secretariat) activities relating to support of ccNSO and ccTLD community</t>
  </si>
  <si>
    <t>FY18 Ongoing ccNSO Council Support</t>
  </si>
  <si>
    <t>All Activities and Tasks in support of the ccNSO Council</t>
  </si>
  <si>
    <t>FY18 Ongoing Community Engagement, Intersessional Meeting for GNSO NCPH</t>
  </si>
  <si>
    <t>Annual meeting of GNSO Non Contract Community.</t>
  </si>
  <si>
    <t>FY18 Ongoing Policy - General Management Administration</t>
  </si>
  <si>
    <t>Administration and management of all core internal management processes and liaison efforts for department (e.g., finance, HR, etc.) This project is budget home for all general Policy Team Admin expenses.</t>
  </si>
  <si>
    <t>FY18 Ongoing SO-AC Program Management</t>
  </si>
  <si>
    <t>Management of SO-AC community support programs and initiatives, including community recognition activities.</t>
  </si>
  <si>
    <t>FY18 Ongoing SO-AC, GNSO Secretariat Support Program</t>
  </si>
  <si>
    <t>Staff will continue the existing program effort for a new 12-month period. ICANN staff will provide and manage part-time in-kind support on a pilot basis for administrative staff support resources to non-contracted GNSO communities (equivalent of approximately 12 hours a week of support per community) in FY17.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t>
  </si>
  <si>
    <t>FY18 Ongoing SO-AC, Regional Outreach - CROPP</t>
  </si>
  <si>
    <t>The CROPP program has been in place over two years and is showing steady growth in community interest and usage for certain communities. Staff has recommended that the program be continued for one additional year in its now mature phase to see if the substantial benefits realized by a number of community groups can be solidified. But, all eligible communities are not utilizing the program equally. By potentially exploring other outreach and engagement options, individual communities may be able to maximize their outreach and engagement strategies in a more tailored way. For FY17, Staff will again administer a more comprehensive Regional Outreach Program that will permit eligible communities that have developed a strategic outreach and engagement plan (and posted that plan on the ICANN Community wiki) to choose to continue to employ the CROPP program or, instead, to pursue a more activity-focused strategy. In recognition of their specific requests for this type of support (and as a pilot effort), the BC, IPC, ISPCP, NCUC and NPOC may choose to avail themselves of a community outreach event rather than the CROPP program itself. This decision will allow an individual community to elect to use the CROPP program OR to host, co-host or sponsor a targeted community outreach/engagement event at one point during the fiscal year. To confirm their eligibility, the potentially-eligible communities must produce a clear plan explaining their FY17 outreach goals and planned expectations so that the selected activities can be coordinated with the appropriate ICANN Regional engagement teams. Staff to develop/modify program parameters and calendars to effectively manage the provision of these resources.</t>
  </si>
  <si>
    <t>FY18 Ongoing RSSAC - Policy Support Program Management</t>
  </si>
  <si>
    <t>Provide administrative support for all ongoing RSSAC activities.  Activities include developing RSSAC work plans and priorities; managing the logistics, content, and reports of all RSSAC meetings, preparing and publishing RSSAC work products.</t>
  </si>
  <si>
    <t>FY18 Ongoing ASO AC Policy Development Support</t>
  </si>
  <si>
    <t>Policy development support for the ASO Address Council</t>
  </si>
  <si>
    <t>FY18 Ongoing SSAC - Policy Support Program Management</t>
  </si>
  <si>
    <t>Provide administrative support for all ongoing SSAC activities, including support for the SSAC Administrative Committee and Membership Committee.  Activities include developing SSAC work plans and priorities; managing the logistics, content, and reports of all SSAC meetings and the FY17 workshop; and preparing and publishing SSAC work products.</t>
  </si>
  <si>
    <t>FY18 Ongoing GNSO Policy Development Support</t>
  </si>
  <si>
    <t>Tasks and activities related to providing substantive as well as secretariat support to the GNSO Council and the GNSO policy development activities.</t>
  </si>
  <si>
    <t>FY18 Ongoing SO-AC, GNSO PDP WG F2F Meetings</t>
  </si>
  <si>
    <t>Budgeted for in Policy Team FY18 510 budget - see Space Catering Expenses</t>
  </si>
  <si>
    <t>FY18 Ongoing SO-AC, GNSO Council Development Session</t>
  </si>
  <si>
    <t>GAC Policy Advice Support and Activities FY18</t>
  </si>
  <si>
    <t>Tasks and activities intended to support GAC policy advice efforts and related activities.</t>
  </si>
  <si>
    <t>FY18 Ongoing RSSAC and RSSAC Caucus Work Party Support</t>
  </si>
  <si>
    <t>Provide administrative and content support for all ongoing RSSAC and RSSAC Caucus Work Party in FY18.  Activities include developing RSSAC or RSSAC Caucus Work Party work plans and priorities; managing the call for participation as well as regular work party teleconferences; developing, editing and presenting work party documents for RSSAC approval; publishing and promotion of the reports.</t>
  </si>
  <si>
    <t>FY18 Ongoing ALAC development session at ICANN60</t>
  </si>
  <si>
    <t>This activity can be supported as part of the ICANN60 agenda (final meeting day) and minimal additional catering will be provided for meeting attendees. Intent to use staff facilitator and resource allocation is dependent on facilitator's travel being accounted for in FY18-18.</t>
  </si>
  <si>
    <t>FY18 Ongoing SO-AC, RSSAC Workshops</t>
  </si>
  <si>
    <t>Expanded efforts under the reorganized RSSAC are critical to encouraging community participation and providing momentum to RSSAC community work/advice efforts. Although resources do not exist to fully fund the resources requested for FY18, after a successful pilot workshop effort in FY16 (see FY16-08) the resources made available in FY16 will be made available again in FY18. It is hoped that these resources will enable the RSSAC to conduct the requested workshops under the successful FY16 model.</t>
  </si>
  <si>
    <t>FY18 Ongoing RSSAC Caucus at IETF</t>
  </si>
  <si>
    <t>Support RSSAC Caucus at IETF</t>
  </si>
  <si>
    <t>Steering Working Session for ALAC&amp;RALO leaders at ICANN60&amp;61</t>
  </si>
  <si>
    <t>This activity can be supported as part of the Meeting C agenda (Day One) and additional catering will be provided for meeting attendees. Staff facilitator to be used and economy travel costs provided.</t>
  </si>
  <si>
    <t>At-Large RALOs leader development session at ICANN60, FY18</t>
  </si>
  <si>
    <t>This activity can be supported as part of the Meeting C agenda and minimal additional catering will be provided for meeting attendees.  Must use staff facilitator for FY18. Lower amount granted for nominal catering only due to facilitator's travel being accounted for in FY17-18.</t>
  </si>
  <si>
    <t>SO-AC, RrSG vid stream for RrSG F2F at ICANN Mtgs, FY17</t>
  </si>
  <si>
    <t>Experience with pilot effort has been a positive one for RrSG community and is proving value for service to more communities. IT Team is steadily building out infrastructure to support this capability at all ICANN Meetings and will invest in additional equipment to automate this function in FY17.</t>
  </si>
  <si>
    <t>Travel Support for ICANN 60</t>
  </si>
  <si>
    <t>Support for travelers to ICANN 60</t>
  </si>
  <si>
    <t>Travel Support for ICANN 61</t>
  </si>
  <si>
    <t>Support for travelers to ICANN 61</t>
  </si>
  <si>
    <t>Travel Support for ICANN 62</t>
  </si>
  <si>
    <t>Support for travelers to ICANN 62</t>
  </si>
  <si>
    <t>Evolve Reviews as Accountability and Improvement Mechanisms</t>
  </si>
  <si>
    <t>Develop and socialize a means of improving and evolving reviews, taking into consideration diverse points of view and work streams.  Leverage findings from organizational and ATRT reviews and related work to foster a productive discussion on how ICANN structures could evolve.</t>
  </si>
  <si>
    <t>Post-Transition Monitoring</t>
  </si>
  <si>
    <t xml:space="preserve">Frame and prepare best practices on roles and responsibilities of stakeholders in the multistakeholder engagement, including principles around accountability and responsibilities of respective stakeholders. Begin dialogue with the community on this framework and next steps. </t>
  </si>
  <si>
    <t>Evolution of Multistakeholder Model Post-IANA Transition</t>
  </si>
  <si>
    <t>Ongoing evolution of ICANN's multistakeholder model in a post-transition environment.</t>
  </si>
  <si>
    <t>FY18 Third Party SOC2 Audit</t>
  </si>
  <si>
    <t xml:space="preserve">This is a project to engage a third party auditor to execute the external audit for IANA Registry Maintenance Systems using the SOC2 Framework
</t>
  </si>
  <si>
    <t>FY18 PTI General Operations</t>
  </si>
  <si>
    <t>Ongoing day-to-day activities for IANA department. Processing requests; creating monthly reports; responding to correspondence; and other recurring activities.</t>
  </si>
  <si>
    <t>FY18 PTI Key Signing Ceremonies</t>
  </si>
  <si>
    <t>Hold four key signing ceremonies per year; review and revise policy and procedures documents; select TCRs for each of the key ceremonies; update scripts for the ceremonies, and other administrative tasks related to signing of the root zone.</t>
  </si>
  <si>
    <t>FY18 Third Party SOC3 Audit</t>
  </si>
  <si>
    <t>IANA department engages a third party vendor to perform a SOC3 audit of the DNSSEC systems and processes.</t>
  </si>
  <si>
    <t>FY18 PTI Customer Service Survey</t>
  </si>
  <si>
    <t>This is a project to develop and conduct the fourth annual PTI customer service survey about performance of the PTI functions. This is an annual project to identify areas for improvement based on customer feedback.</t>
  </si>
  <si>
    <t>FY18 PTI Recurring Activities</t>
  </si>
  <si>
    <t>Conduct internal assessment and identify opportunities for improvement. Participate in EFQM training and staff development.</t>
  </si>
  <si>
    <t>FY18 PTI Customer Engagements</t>
  </si>
  <si>
    <t>Customer related activities in which individuals in the department participate such as Public Speaking, Conferences, Meetings and other community events.</t>
  </si>
  <si>
    <t>FY18 PTI Staff Development</t>
  </si>
  <si>
    <t>Plan, schedule and complete security, EFQM, audit, and other relevant training programs.</t>
  </si>
  <si>
    <t>FY18 PTI CCOP Exercise</t>
  </si>
  <si>
    <t>Plan and execute a Continuity and Contingency Table Top Exercise</t>
  </si>
  <si>
    <t>FY18 PTI DNSSEC KMF Maintenance</t>
  </si>
  <si>
    <t>Evaluate, plan and implement enhancements to the Key Management Facilities (KMF) and the related security system setup.</t>
  </si>
  <si>
    <t>FY18 PTI Immigration Services</t>
  </si>
  <si>
    <t>Plan necessary steps to maintain the ability for staff to work in the US or the appropriate ICANN office.</t>
  </si>
  <si>
    <t>FY18 Ongoing PTI Board and CSC Support</t>
  </si>
  <si>
    <t>This project is to provide the PTI Board and Customer Standing Committee with the support they need. It includes legal support, operational support, and secretariat support.</t>
  </si>
  <si>
    <t>Root Zone Maintainer Agreement</t>
  </si>
  <si>
    <t>Funding for Monthly fees to compensate the Root Zone Maintainer for compiling and distributing the root zone. This is a recurring monthly payment.</t>
  </si>
  <si>
    <t>FY18 PTI Contingency</t>
  </si>
  <si>
    <t>Provision for future events or circumstances that are possible but cannot be predicted with certainty.</t>
  </si>
  <si>
    <t>FY18 IANA Website Improvements</t>
  </si>
  <si>
    <t>Overarching design update, Improved search functionality, General IANA Notification Service, Customer API, Migration to CDN, Stand alone technical checks, Knowledge Base, Registry change tracking. Project with multiple phases over a couple of years.</t>
  </si>
  <si>
    <t>FY18 PTI System Development</t>
  </si>
  <si>
    <t>This project covers activities to develop and improve the technical systems used by PTI, including the Root Zone Management Automation and other workflow systems.</t>
  </si>
  <si>
    <t>FY18 Ongoing - Action Request Register</t>
  </si>
  <si>
    <t>Supporting the development, deployment, and operation of the Action Request Register, including helping to revise processes for entering, implementing, updating, and documenting the final disposition of advice to the Board.</t>
  </si>
  <si>
    <t>FY18 Technical Services Service Delivery</t>
  </si>
  <si>
    <t>Operational Service Delivery of Technical Services</t>
  </si>
  <si>
    <t>FY18 Registry Service Delivery</t>
  </si>
  <si>
    <t>Operational Service Delivery of Registry Services</t>
  </si>
  <si>
    <t>FY18 Registrar Service Delivery</t>
  </si>
  <si>
    <t>Operational Service Delivery of Registrar Services</t>
  </si>
  <si>
    <t>FY18 Ongoing GDD Operations Administration &amp; Management</t>
  </si>
  <si>
    <t>This project covers ongoing activities to support the Global Domains Division.</t>
  </si>
  <si>
    <t>FY18 WHOIS ARS</t>
  </si>
  <si>
    <t xml:space="preserve">Operation and Management of the WHOIS Accuracy Reporting System.  </t>
  </si>
  <si>
    <t>FY18 Board Advice Register Operations</t>
  </si>
  <si>
    <t xml:space="preserve">The Board Advice Register operations team ensures advice and recommendations to ICANN are processed and reported on in a consistent, timely and transparent manner.  </t>
  </si>
  <si>
    <t>FY18 Ongoing Global Implementation Admin and Management</t>
  </si>
  <si>
    <t xml:space="preserve">Project for Management and Administration of the Global Implementation team, including reporting, training, and staff development.  </t>
  </si>
  <si>
    <t>FY18 Ongoing Office of CTO Operations</t>
  </si>
  <si>
    <t>Project for day-to-day operation of Office of CTO</t>
  </si>
  <si>
    <t>FY18 Ongoing Office of President, GDD Operations</t>
  </si>
  <si>
    <t>Office of the President, GDD Operations Daily Activities</t>
  </si>
  <si>
    <t>FY18 Ongoing Technical Residency Program</t>
  </si>
  <si>
    <t>Technical residency program for the Office of the CTO</t>
  </si>
  <si>
    <t>FY18 Ongoing Hackathon</t>
  </si>
  <si>
    <t>Hackathon for the Office of the CTO</t>
  </si>
  <si>
    <t>FY18 Ongoing Publication and Promotion of ICANN Technical Content</t>
  </si>
  <si>
    <t>Publication and Promotion of ICANN Technical Content for the Office of the CTO</t>
  </si>
  <si>
    <t>FY18 Ongoing Open Source Software Support</t>
  </si>
  <si>
    <t>Open Source Software Support for the Office of the CTO</t>
  </si>
  <si>
    <t>FY18 Ongoing Technical Engagement Retreat</t>
  </si>
  <si>
    <t>Technical Engagement Retreat for the Office of the CTO</t>
  </si>
  <si>
    <t>FY18 Ongoing Office of the CTO Retreat</t>
  </si>
  <si>
    <t>Offsite Retreat for the Office of the CTO</t>
  </si>
  <si>
    <t>FY2018 Ongoing Operations</t>
  </si>
  <si>
    <t>Day-to-day contact center operations and activities</t>
  </si>
  <si>
    <t>FY18: GSC Service Delivery and Performance Enhancements</t>
  </si>
  <si>
    <t xml:space="preserve">
Implementation of new services and performance enhancements that improve the overall experience interacting with ICANN Global Support.</t>
  </si>
  <si>
    <t>FY18 Ongoing Product Management - Operations</t>
  </si>
  <si>
    <t>This project covers ongoing activities to support the Product Management function.</t>
  </si>
  <si>
    <t>Product Management - GDD End User Services</t>
  </si>
  <si>
    <t>This project covers activities associated with the development of services for the Global Domains Division’s end users.</t>
  </si>
  <si>
    <t>FY18 Product Management - WG Management and Collaboration</t>
  </si>
  <si>
    <t>This project covers product management activities focused on the development and improvement of tools to support Working Group management and collaboration.</t>
  </si>
  <si>
    <t>FY18 Product Management - Websites</t>
  </si>
  <si>
    <t>This project covers product management activities focused on the development and improvement of website for ICANN's Supporting Organizations and Advistory Committees.</t>
  </si>
  <si>
    <t>FY18 Product Management - User Engagement and Research</t>
  </si>
  <si>
    <t>This project covers product management activities focused on user engagement and research.</t>
  </si>
  <si>
    <t>Next Generation PDP</t>
  </si>
  <si>
    <t>Supervise the GNSO WHOIS PDP requested by the Board addressing the purpose, access and accuracy of WHOIS</t>
  </si>
  <si>
    <t>Strategic Support on WHOIS Issues and Evolution of WHOIS</t>
  </si>
  <si>
    <t>Oversee and provide strategic direction on the cross-functional activities related to WHOIS and the evolution or replacement of WHOIS.</t>
  </si>
  <si>
    <t>FY18 Ongoing Guidance and Interaction for WHOIS RDS</t>
  </si>
  <si>
    <t xml:space="preserve">Guidance and interaction for activities of WHOIS RDS for FY18
</t>
  </si>
  <si>
    <t>FY18 WHOIS</t>
  </si>
  <si>
    <t>Projects relating to supporting various Whois efforts</t>
  </si>
  <si>
    <t>Root Server System Support</t>
  </si>
  <si>
    <t xml:space="preserve">Providing technology support for the Root Server System, including researching new mechanisms to increase overall root server system security, stability, and resiliency, analyzing the operation of the root server system as a whole, and engaging in technical fora in which root server system-related topics are discussed. </t>
  </si>
  <si>
    <t>Technology Roadmap Development</t>
  </si>
  <si>
    <t xml:space="preserve">In conjunction with the community, developing a technology roadmap for the Internet's system of unique identifiers that ICANN coordinates. </t>
  </si>
  <si>
    <t>FY18 Applied Research</t>
  </si>
  <si>
    <t>Research projects aimed at improving the understanding and use of technologies related to the Internet's system of unique identifiers.</t>
  </si>
  <si>
    <t>FY18 Technical Engagement and Support</t>
  </si>
  <si>
    <t>This project covers the Office of the Chief Technology Officer’s engagement and support activities with the technical community.</t>
  </si>
  <si>
    <t>FY18 Ongoing Internet of Things</t>
  </si>
  <si>
    <t>Research into the Digital Object Architecture and follow developments in the ITU related to its use with the Internet of Things</t>
  </si>
  <si>
    <t>FY18 Ongoing Open Data Pilot</t>
  </si>
  <si>
    <t>This project covers all activities related to ICANN's Open Data Initiative pilot.</t>
  </si>
  <si>
    <t>TEG Improvements</t>
  </si>
  <si>
    <t>Supporting and evolving the Technical Experts Group</t>
  </si>
  <si>
    <t>KSK Rollover</t>
  </si>
  <si>
    <t>Complete the plan, and if appropriate execute, a root zone key signing key rollover.</t>
  </si>
  <si>
    <t>Internet Health Indicators</t>
  </si>
  <si>
    <t>Developing a set of draft metrics that can be used to establish a baseline for "Internet Health" and subsequently measure improvements or degradation of overall "Internet Health".</t>
  </si>
  <si>
    <t>DNS Traffic Analysis</t>
  </si>
  <si>
    <t>Research project aimed at exploring tools and methodologies for analyzing DNS traffic.</t>
  </si>
  <si>
    <t>FY18 Ongoing Identifier SSR Measurement and Analytics</t>
  </si>
  <si>
    <t>Project for research and data related to SSR related Identifier Measurement, monitoring for threats and security incidents
Identifier SSR Analytics. Projects in this area are intended to develop metrics or analytics for identifier systems and include: 
a. Root system metrics. Definition of metrics, collection conventions, and analytics that provide information related to the SSR of root (and by extension, TLD) operations. (Note: this is to be coordinated with the root operator and other external communities, and will consider SSAC’s root scaling recommendations.) 
b. Innovative uses of data. This initiative will explore ICANN’s access to DNS-OARC, “L” root or other big DNS data, such as Day In The Life (DITL), to observe what effects the increase in delegations, IPv6 and DNSSEC usage, or new criminal misuses of DNS have on SSR.</t>
  </si>
  <si>
    <t>FY18 Ongoing Identifier Threat Awareness &amp; Preparedness (ITAP)</t>
  </si>
  <si>
    <t>Identifier threat awareness and preparedness. Projects in this area fall into two categories: 
a. Threat Intelligence and Response Preparation involves the exchange of information that reveals or anticipates a threat or an imminent attack of a global nature involving identifier systems and the concomitant preparation of defenses against attack, increase in vigilance, or countermeasures (e.g., increasing diversity or capacity as a resiliency measure). 
b. Coordinated Response involves the fulfillment of roles ICANN plays (typically, as a facilitator, notifier, knowledge or information contributor) in response to security events or incidents where identifier systems have been targeted or employed as instruments of attack (e.g., abuse or misuse of domains or the DNS by a globally-distributed botnet).</t>
  </si>
  <si>
    <t>FY18 Ongoing Global Security Engagement</t>
  </si>
  <si>
    <t>Activities related to working with the community that entail providing Subject Matter Expertise (SME) resources. These include participation in panels, working groups, committees etc. 
They also include participation at events upon request from GSE, the ICANN Speaker bureau or others.</t>
  </si>
  <si>
    <t>FY18 Ongoing SSR General</t>
  </si>
  <si>
    <t>This project is to capture and track activities that supports Oversight and to the other projects for the IS-SSR portfolio and to manage the IS-SSR Department</t>
  </si>
  <si>
    <t>FY18 Ongoing DNS Abuse Metrics Platform</t>
  </si>
  <si>
    <t>The Project is specifically for the contracted platform that will gather and present external abuse lists in a manner dissectible by registry, registrar or other parameter.</t>
  </si>
  <si>
    <t>FY18 Ongoing Capability Building</t>
  </si>
  <si>
    <t>Providing capability training in coordination with GSE with the goal of improving the overall SSR of the Identifiers systems.</t>
  </si>
  <si>
    <t>RSP Program</t>
  </si>
  <si>
    <t>Registry Service Provider Program</t>
  </si>
  <si>
    <t>SLA Monitoring System</t>
  </si>
  <si>
    <t>System that monitors Service Level Agreements with gTLD Registries and Registrars</t>
  </si>
  <si>
    <t>TMCH CA</t>
  </si>
  <si>
    <t>Certification Authority for the Trademark Clearinghouse of the 2012 new gTLD round</t>
  </si>
  <si>
    <t>IDN Variant TLD Program - Project 2.2</t>
  </si>
  <si>
    <t>This project implements the LGR Procedure which was developed in Project 2.1. Project Deliverables: 1. Establish the Integration Panel. 2. Identify Advisors to all Panels. 3. Create infrastructure and suport needed for Generation Panels.4. Support Integration and Community Panels to create the Root IDN LGR</t>
  </si>
  <si>
    <t>IDN Variant TLD Program - Project 7</t>
  </si>
  <si>
    <t xml:space="preserve">The scope of this project is to prepare ICANN systems and processes for allocation of Variant TLD labels. This work is being carried out in preparation for Variant TLD delegation should the Label Generation Rules deem that an applied for variant TLD Label is allocatable. It includes:
1. Identifying updates to ICANN procedures and systems to account for IDN Variants labels, if allocated.
2. Identifying updates to new gTLD and IDN ccTLD programs to process variants if LGR defines any allocatable variants.
</t>
  </si>
  <si>
    <t>IDN ccTLD Evaluations</t>
  </si>
  <si>
    <t>Implement IDN ccTLD Fast Track Process to evaluate applications from countries and territories.  Conduct reviews of IDN ccTLD Fast Track Implementation Plan.</t>
  </si>
  <si>
    <t>FY18: Implementation of Revised IDN Guidelines</t>
  </si>
  <si>
    <t>IDN Guidelines are being reviewed by a WG, which is anticipated to update the guidelines in FY17.  Once the guidelines are updated, the project aims to communicate the guidelines to the contracted parties and update procedures to implement the changes.</t>
  </si>
  <si>
    <t>IDN LGR Toolset Update</t>
  </si>
  <si>
    <t>Based on community feedback and internal use, update the toolset to include addition functionality identified.</t>
  </si>
  <si>
    <t>FY18: IDN Program Communications</t>
  </si>
  <si>
    <t>Planning and outreaching communities to update them on IDN Program and involve them to contribute the to the IDN projects</t>
  </si>
  <si>
    <t>FY18: IDN - Implementation of Second Level LGRs</t>
  </si>
  <si>
    <t>The project implements the reference second level LGR recently developed and published to assist in the PDT and RSEP process</t>
  </si>
  <si>
    <t>FY18 EBERO Administrative Management</t>
  </si>
  <si>
    <t>Ongoing activities to expand, operate and support the Emergency Back-End Registry Operator (EBERO) program.</t>
  </si>
  <si>
    <t>FY18 TMCH Operational Management</t>
  </si>
  <si>
    <t>Operate and support Trademark Clearinghouse to enable New gTLD launch processes</t>
  </si>
  <si>
    <t>FY18 New gTLD Program Support Activities</t>
  </si>
  <si>
    <t>Tracks all activities prior to New gTLD Contracting Operations. 
Change Request Processing &amp; evaluations
GAC Advice Management
Objections 
Contention Resolution
Withdrawal
COI Management
Program Risk Management</t>
  </si>
  <si>
    <t>FY18 New gTLD Program Administration &amp; Management</t>
  </si>
  <si>
    <t>Program Administration and Management operations of the 2012 round of the New gTLD Program for Fiscal Year 2018</t>
  </si>
  <si>
    <t>FY18 New gTLD Program Contracting &amp; Predelegation activities</t>
  </si>
  <si>
    <t xml:space="preserve">Module 5 of the Applicant Guidebook.  Operations to support New gTLD Contracting, as well as prior to delegation operations including Pre-Delegation Testing, Registry On-boarding and Transition to Delegation. </t>
  </si>
  <si>
    <t>FY18 New gTLD allocations from ICANN</t>
  </si>
  <si>
    <t>Project to Capture FY18 cost allocations from ICANN (Company 1) to New gTLD budget</t>
  </si>
  <si>
    <t>FY18 New gTLD Allocations from ICANN</t>
  </si>
  <si>
    <t>0.0</t>
  </si>
  <si>
    <t>Domain Name Services &amp; Industry Engagement FY16</t>
  </si>
  <si>
    <t>Domain Name Services ongoing operations and Industry Engagement</t>
  </si>
  <si>
    <t>FY18 Program Reviews Implementation Projects</t>
  </si>
  <si>
    <t>Implements recommendations deriving from CCT, root stability and other reviews conducted on the New gTLD Program.</t>
  </si>
  <si>
    <t>Ongoing - Policy Implementation Coordination FY17</t>
  </si>
  <si>
    <t>Communication, scheduling, and coordination activities for consensus policy implementation projects within GDD.  Support for community dialogue on policy and implementation procedures within ICANN. Define and establish best practice for GDD staff engagement during Policy Development Process.</t>
  </si>
  <si>
    <t>FY18 Ongoing Operations Policy Research Admin Costs</t>
  </si>
  <si>
    <t>This project supports ongoing activities for the Operations and Policy Research function.</t>
  </si>
  <si>
    <t>FY18 Ongoing Operations &amp; Policy Research Administration</t>
  </si>
  <si>
    <t>FY18 Ongoing Operations &amp; Policy Research Administration: This project includes general administrative and other costs for the OPR Team.</t>
  </si>
  <si>
    <t>New gTLD Program Reviews &amp; Assessment</t>
  </si>
  <si>
    <t>Coordination of various program reviews and assessments; construction of steps to next application round.</t>
  </si>
  <si>
    <t>New gTLD Subsequent Rounds</t>
  </si>
  <si>
    <t>Projects related to (1) tracking and reporting on the community’s work to prepare for subsequent procedures for new gTLDs; and (2) planning for and implementation of any review or policy recommendations on subsequent procedures.</t>
  </si>
  <si>
    <t>Universal Acceptance of TLDs</t>
  </si>
  <si>
    <t>Promote the technical acceptance of all TLDs in software so that names that include new TLDs can be used just like those that include old TLDs.</t>
  </si>
  <si>
    <t>Framework for Handling Security Threats</t>
  </si>
  <si>
    <t xml:space="preserve">Define implementation details of the Security checks called for by the NGPC's Proposal for Implementation of GAC Safeguards Applicable to All New gTLD (Resolution 2013.06.25.NG02). Develop a Framework for Registry Operators to conduct periodic security checks and respond to identified security threats in consultation with the community. </t>
  </si>
  <si>
    <t>IGO/INGO Policy Implementation</t>
  </si>
  <si>
    <t>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t>
  </si>
  <si>
    <t>Thick Whois policy implementation</t>
  </si>
  <si>
    <t xml:space="preserve">Implement the Thick Whois policy.  Define process, develop tools, and document the procedure. </t>
  </si>
  <si>
    <t>PICDRP Standing Panel</t>
  </si>
  <si>
    <t>Management of the Public Interest Commitment Dispute Resolution Panel (PICDRP), which addresses complaints that a Registry may not be complying with the Public Interest Commitment(s) in Specification 11 of their Registry Agreement.</t>
  </si>
  <si>
    <t>RSTEP Standing Panel</t>
  </si>
  <si>
    <t>On-going Management of the Registry Services Technical Evaluation Panel (RSTEP). RSTEP is a standing panel of experts retained by ICANN. The experts are from the area of design, management and implementation of the complex systems and standards-protocols utilized in the Internet infrastructure and DNS.</t>
  </si>
  <si>
    <t>Zooknic</t>
  </si>
  <si>
    <t>Quarterly data collection about registration on top level domains for stuides and reviews.</t>
  </si>
  <si>
    <t>DocuSign</t>
  </si>
  <si>
    <t>Using the electronic signature infrastructure provided by DocuSign to distribute and collect agreements. Integrating the automation capabilities into the existing workflows.</t>
  </si>
  <si>
    <t>Registry Services Definition, Launch &amp; Management</t>
  </si>
  <si>
    <t>Project to define, create and launch registry services</t>
  </si>
  <si>
    <t>Registry Outreach, Engagement &amp; Education Programs</t>
  </si>
  <si>
    <t>Create outreach and engagement strategy for Registry Operators. Plan and conduct outreach and engagement activities to promote and cultivate a positive and constructive relationship with Registry Operators: among ICANN Organization, Registries, Registrars and other participants in the DNS Industry value chain.</t>
  </si>
  <si>
    <t>RyS Department Operations</t>
  </si>
  <si>
    <t>On-going operation of the Registry Services Group within the GDD Domain Name Services and Engagement</t>
  </si>
  <si>
    <t>CZDS 2.0</t>
  </si>
  <si>
    <t>Develop the re-design Centralized Zone Data Service (CZDS)</t>
  </si>
  <si>
    <t>Registrar Whois Address Cross Field Validation Initiative</t>
  </si>
  <si>
    <t>Collaborative work with Registrar Working Group to develop a technically and commercially feasible approach to cross-field address validation (Whois) as described in the 2013 RAA's Whois Accuracy Program Specification.</t>
  </si>
  <si>
    <t>Privacy Proxy Accreditation Implementation</t>
  </si>
  <si>
    <t>Implement Consensus Policy Recommendations from Privacy and Proxy Accreditation Issues PDP WG.</t>
  </si>
  <si>
    <t>Registrar Services (FY17)</t>
  </si>
  <si>
    <t>All Registrar Services team services and functions (and expenses) that take place in Fiscal Year 2017 and are not related to application processing, registrar outreach, or a project already identified in at-task.</t>
  </si>
  <si>
    <t>FY18 - gTLD Marketplace Health Index</t>
  </si>
  <si>
    <t>Update of metrics to track the health of the gTLD Marketplace and periodic posting of data.</t>
  </si>
  <si>
    <t>IRTP-C</t>
  </si>
  <si>
    <t xml:space="preserve">The ICANN Board adopted the IRTP Part C recommendations at its meeting on 20 December 2012 (see https://www.icann.org/en/groups/board/documents/resolutions-20dec12-en.htm#2.a). </t>
  </si>
  <si>
    <t>FY18 DEA - Registars</t>
  </si>
  <si>
    <t>This project covers all activities related to the Data Escrow Agent function.</t>
  </si>
  <si>
    <t>FY18 GDD Strategic Program Management</t>
  </si>
  <si>
    <t>Projects relating to strategic program management for GDD</t>
  </si>
  <si>
    <t>FY18 Registrant Services</t>
  </si>
  <si>
    <t>This project covers services provided by the Global Domains Division to support registrants.</t>
  </si>
  <si>
    <t>Strategy and Strategic Outlook</t>
  </si>
  <si>
    <t>Strategy High Level</t>
  </si>
  <si>
    <t>Strategic Plan Update</t>
  </si>
  <si>
    <t>Consider significant internal and external developments to validate whether the Five Year Strategic Plan remains relevant or whether it needs to be modified.  Coordinate feedback from multistakeholder community and the Board.</t>
  </si>
  <si>
    <t>Impasse Resolution Process</t>
  </si>
  <si>
    <t>Manuals implementation</t>
  </si>
  <si>
    <t>FY18 Ongoing Multistakeholder Strategy and Strategic Initiatives Operations</t>
  </si>
  <si>
    <t xml:space="preserve">Manage budget and operations of the Multistakeholder Strategy and Strategic Initiatives Department including recruiting and filling department positions, and initiating and supporting new initiatives.
</t>
  </si>
  <si>
    <t>Institutional Confidence Index</t>
  </si>
  <si>
    <t>Institutional confidence index</t>
  </si>
  <si>
    <t>FY19 OP&amp;B Development, including PTI OP&amp;B</t>
  </si>
  <si>
    <t>Develop and gain approval for ICANN’s FY18 Operating Plan &amp; Budget, including development of the PTI Operating Plan &amp; Budget</t>
  </si>
  <si>
    <t>FY 18 - Finance Operations</t>
  </si>
  <si>
    <t>All FY18 Finance ongoing operational activities.</t>
  </si>
  <si>
    <t>FY18 - Procurement Operations</t>
  </si>
  <si>
    <t>This project covers all activities related to ICANN's procurement function.</t>
  </si>
  <si>
    <t>FY18 - ERM Operations</t>
  </si>
  <si>
    <t>All FY18 Enterprise Risk Management ongoing operational activities.</t>
  </si>
  <si>
    <t>FY17 Security Operations</t>
  </si>
  <si>
    <t>Security Operations includes all activities to look after the health and safety of the ICANN organization and Board’s people at its facilities and when travelling. It also includes the health and safety of all people attending ICANN public meetings and other ICANN managed events.</t>
  </si>
  <si>
    <t>FY18 Ongoing Cybersecurity Projects and Programs</t>
  </si>
  <si>
    <t>On-going programs and services to maintain information security and new projects to improve cybersecurity controls for ICANN systems.</t>
  </si>
  <si>
    <t>Project Highrise - Salesforce redevelopment</t>
  </si>
  <si>
    <t>Conversion from Kayako to Salesforce and other projects in support of the compliance team.</t>
  </si>
  <si>
    <t>Technical Services Programs</t>
  </si>
  <si>
    <t>The Technical Services projects are created to help the Domain Name Services &amp; Industry Engagement team to address operational issues that impact the gTLD (generic Top-Level Domain) registries and registrars.</t>
  </si>
  <si>
    <t>SFDC - Highrise (31444)</t>
  </si>
  <si>
    <t>Project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This project will take a multi-phased approach towards migrating existing data and functionality to a new org and data model.</t>
  </si>
  <si>
    <t>FY18 Ongoing Outsourcing</t>
  </si>
  <si>
    <t xml:space="preserve">Ongoing development, testing and content management as provided by our outsource partner in India in support of the ICANN community </t>
  </si>
  <si>
    <t>FY18 Ongoing Infrastructure support</t>
  </si>
  <si>
    <t>All on-going infrastructure projects and services to maintain adequate performance of the systems supporting all ICANN operations.</t>
  </si>
  <si>
    <t>FY18 Ongoing Meeting Team Support (IT)</t>
  </si>
  <si>
    <t>IT support for ICANN meetings during FY17.</t>
  </si>
  <si>
    <t>FY18 Ongoing General Administration Activities &amp; Personnel</t>
  </si>
  <si>
    <t>FY16 General Administration expenses - travel, training, stationary etc.</t>
  </si>
  <si>
    <t>Oracle ERP 2 (Performance Management and Learn)</t>
  </si>
  <si>
    <t>Phase 2 of the ERP implementation</t>
  </si>
  <si>
    <t>FY18 Ongoing Oracle support</t>
  </si>
  <si>
    <t>Ongoing support for BI, Reqlogic, Great Plains etc.</t>
  </si>
  <si>
    <t>FY18 Ongoing - SFDC Highrise Support</t>
  </si>
  <si>
    <t>FY18 Ongoing Technical Services Support</t>
  </si>
  <si>
    <t>FY18 Ongoing DNS Tactical Engineering</t>
  </si>
  <si>
    <t>FY17 ongoing support for L-Root services.</t>
  </si>
  <si>
    <t>FY18 Ongoing Singapore Data Center</t>
  </si>
  <si>
    <t>FY18 ongoing support for L-Root services</t>
  </si>
  <si>
    <t>Development of HR Related Systems/Processes/Programs for PTI</t>
  </si>
  <si>
    <t>This project tracks work relating to putting in place systems/processes/programs to enable PTI to hire employees directly. Completion of this work fulfills a contractual obligation in the IANA Naming Function Agreement.</t>
  </si>
  <si>
    <t>weCANN Continuous support</t>
  </si>
  <si>
    <t>Ongoing support requirements for weCANN</t>
  </si>
  <si>
    <t>FY18 Ongoing HR Development - Staff Morale and Rewards</t>
  </si>
  <si>
    <t>Activities to engage and motivate staff morale and teamwork</t>
  </si>
  <si>
    <t>FY18 Ongoing - HR Operations</t>
  </si>
  <si>
    <t>Ongoing HR Operations activities, including compensation, benefits, payroll, HR transactions and HR policies and compliance</t>
  </si>
  <si>
    <t>FY18 Ongoing - Talent Acquisition</t>
  </si>
  <si>
    <t>All work related to Talent Acquisition for the organization</t>
  </si>
  <si>
    <t>FY18 Ongoing - Talent Development</t>
  </si>
  <si>
    <t>Talent Development projects for staff including training, needs assessment, business partners and succession planning</t>
  </si>
  <si>
    <t>ICANN Technical University</t>
  </si>
  <si>
    <t xml:space="preserve">Providing a mechanism to improve the technical understanding of the technology ICANN coordinates. </t>
  </si>
  <si>
    <t>Organizational Excellence - Improvement Measurement Activities</t>
  </si>
  <si>
    <t>Develop and deliver ICANN's Organizational Excellence program</t>
  </si>
  <si>
    <t>ICANN Management Dashboard</t>
  </si>
  <si>
    <t>Development of new, automated dashboard</t>
  </si>
  <si>
    <t>Staff Operations Data Warehouse (Oracle Cloud)</t>
  </si>
  <si>
    <t>Data warehouse development &amp; support</t>
  </si>
  <si>
    <t>FY18 Ongoing Organizational Assessment and Improvement Department</t>
  </si>
  <si>
    <t>Non-project based activities related to the ongoing support of the Organizational Assessment and Improvement department. This includes:
• inter-office travel
• subscriptions for professional journals
• licensing costs for technical documentation
• staff training and development.</t>
  </si>
  <si>
    <t>Organizational Improvement Work</t>
  </si>
  <si>
    <t>The project is used to plan, develop, execute, and launch small and medium-scale improvement activities arising from ICANN's structured EFQM assessment activities</t>
  </si>
  <si>
    <t>2017 - 2018 NomCom Operation Selection Process - Project</t>
  </si>
  <si>
    <t>Support the work of NomCom 2017 with selection and announcement of NCAs for Board, ALAC, GNSO and ccNSO Council through early September 2017 and prepare for close out of 2017 NomCom at conclusion of 2017 NomCom term on 3 November 2017.
- Support the work of the 2018 NomCom with selection of NCAs for Board, ALAC, GNSO and ccNSO Council through 30 June 2018</t>
  </si>
  <si>
    <t>FY18 Ongoing web content management</t>
  </si>
  <si>
    <t>Covers work by Zensar for the maintenance of content on all ICANN web pages</t>
  </si>
  <si>
    <t>FY18 Ongoing - APAC Operations</t>
  </si>
  <si>
    <t>Operational support activities of the APAC Hub</t>
  </si>
  <si>
    <t>FY18 Ongoing - APAC Hub Activities</t>
  </si>
  <si>
    <t xml:space="preserve">Support APAC Hub focused activities </t>
  </si>
  <si>
    <t>FY18 Ongoing Operations Executive</t>
  </si>
  <si>
    <t>Al FY18 ongoing activities for the Chief Operating Officer.</t>
  </si>
  <si>
    <t>FY18 Ongoing Administrative Operations Engagement Offices</t>
  </si>
  <si>
    <t>Administration of the ongoing operations of the Engagement Offices</t>
  </si>
  <si>
    <t>FY18 Ongoing Administrative General Operations</t>
  </si>
  <si>
    <t>Administration of the ongoing operations of the organization</t>
  </si>
  <si>
    <t>FY18 Ongoing Administrative Services - Hub Offices</t>
  </si>
  <si>
    <t>Administration of the ongoing operations of the Hub Offices</t>
  </si>
  <si>
    <t>FY18 Ongoing - Travel Services</t>
  </si>
  <si>
    <t>Maintain travel vendor relationships and support miscellaneous meetings</t>
  </si>
  <si>
    <t>FY18 Ongoing Office of the CEO Management</t>
  </si>
  <si>
    <t xml:space="preserve">Central coordinating point for activities related to the President and CEO’s Office.  </t>
  </si>
  <si>
    <t>FY18 ICANN IGF Participation and Supporting Activities</t>
  </si>
  <si>
    <t>This project covers the ICANN activities relating to supporting and participating in IG including the global IGF, regional and national IGF, IGFSA, IG schools and other outreach and engagement activities</t>
  </si>
  <si>
    <t>FY18 GE GAC Engagement</t>
  </si>
  <si>
    <t>This project covers the GAC engagement activities of the Government Engagement department including work with the GAC leadership on various initiatives; work with the GAC Working Groups for Underserved Regions and the for Public Safety as well as capacity building workshops and other outreach and engagement</t>
  </si>
  <si>
    <t>FY18 Ongoing Government Engagement</t>
  </si>
  <si>
    <t>This project contains government outreach and engagement activities globally</t>
  </si>
  <si>
    <t>FY18 Ongoing IGO and IO Engagement</t>
  </si>
  <si>
    <t>This project contains outreach and engagement activities involving IGO and IO globally with particular areas of activity in Geneva and New York</t>
  </si>
  <si>
    <t>FY18 Government Engagement Coordination and Operations</t>
  </si>
  <si>
    <t>This project contains the managerial, operational and administrative tasks and costs for the Governmental  and IGO Engagement Dept</t>
  </si>
  <si>
    <t>FY18 Ongoing Governmental engagement - North America</t>
  </si>
  <si>
    <t>Outreach and engagement activities involving governments and regulatory bodies in North America</t>
  </si>
  <si>
    <t>FY18 Ongoing Contractual Compliance for Registrars &amp; Registries</t>
  </si>
  <si>
    <t>To capture staff efforts to address and resolve non-compliance issues by using the informal and formal contractual compliance process. This activity covers complaints submitted to ICANN and internal efforts identified through monitoring.</t>
  </si>
  <si>
    <t>FY18 Ongoing Contractual Compliance Administration &amp; Training</t>
  </si>
  <si>
    <t>To capture staff development and administrative activities; Administrative refers to non-direct project activities for example: recruiting, meetings, management, support activities, training, travel, etc.</t>
  </si>
  <si>
    <t>FY18 Ongoing Contractual Compliance Reporting</t>
  </si>
  <si>
    <t>To document the contractual compliance efforts quarterly and annually, as well as when the team participate in outreaches. This project includes the processing and development of metrics and publication of the reports.</t>
  </si>
  <si>
    <t>FY18 Ongoing Contractual Compliance Outreach</t>
  </si>
  <si>
    <t>To develop and deliver outreach activities related to community and contracted parties for information purposes, training or improvements. This project also includes travel</t>
  </si>
  <si>
    <t>FY18 Ongoing Contractual Compliance Audit Program</t>
  </si>
  <si>
    <t>To proactively identify deficiencies, manage the remediation process to ensure contracted parties compliance with the Agreement between ICANN, publish the audit report findings and provide an update to the community.</t>
  </si>
  <si>
    <t>FY18 Ongoing Contractual Compliance Improvements</t>
  </si>
  <si>
    <t>To plan, document and implement process &amp; system, metrics reporting improvements as it relates to enhanced requirements, contract and/or policy updates and process improvements.</t>
  </si>
  <si>
    <t>FY18 Ongoing Contractual Compliance Contract &amp; Policy Work</t>
  </si>
  <si>
    <t>To support and contribute to activities related to contract, Policy and working groups effort.</t>
  </si>
  <si>
    <t>Outreach to constituents</t>
  </si>
  <si>
    <t>Outreach to ICANN consituents and interested parties re compliance.  Establish regular channels of communication with a number of parties to understand their concerns and consider how those concerns may be addressed within compliance.</t>
  </si>
  <si>
    <t>Cooperation and Coordination in Areas Outside Contract Terms</t>
  </si>
  <si>
    <t xml:space="preserve">Develop ways to implement safeguards that are outside the scope of pure contract enforcement through coordination and cooperation with diverse parties in the Internet ecosystem to tackle difficult problems. </t>
  </si>
  <si>
    <t>General management of Contractual Compliance &amp; Consumer Safeguards department.</t>
  </si>
  <si>
    <t>FY17: General management of Contractual Compliance &amp; Consumer Safeguards department.</t>
  </si>
  <si>
    <t>FY18 Ongoing General Advice to Senior Leadership</t>
  </si>
  <si>
    <t>Providing general advice to the ICANN Senior Leadership.</t>
  </si>
  <si>
    <t>FY18 Ongoing Stakeholder Services (Legal Support)</t>
  </si>
  <si>
    <t>Provide legal advice and support to the Communications, New gTLDs, Policy, Registrar, Registry, GDD Operations, and Security Teams.</t>
  </si>
  <si>
    <t>FY18 Ongoing Global Stakeholder Engagement (Legal Support)</t>
  </si>
  <si>
    <t>Provide legal advice and support to the Global Stakeholder Engagement team.</t>
  </si>
  <si>
    <t>FY18 Ongoing MSSI (Legal Support)</t>
  </si>
  <si>
    <t>Provide legal advice and support to Multistakeholder Support and  Strategic Initiatives Department</t>
  </si>
  <si>
    <t>FY18 - IANA Functions Legal Cost Tracking</t>
  </si>
  <si>
    <t>Track ICANN Legal Department's shared and allocated costs for IANA functions. Does not include the personnel.</t>
  </si>
  <si>
    <t>FY17 - Legal Administrative Support</t>
  </si>
  <si>
    <t>Provide administrative support to ICANN General Counsel's Office and Legal Department: Staffing, Budget and Invoicing, Administrative Support.</t>
  </si>
  <si>
    <t>FY18 Ongoing Internal Services (Legal Support)</t>
  </si>
  <si>
    <t>Successful management of all legal aspects of internal facing work including finance, HR, security, etc.</t>
  </si>
  <si>
    <t>FY18 Ongoing Litigation Management</t>
  </si>
  <si>
    <t>Monitor and Manage ICANN Litigation matters and issues.</t>
  </si>
  <si>
    <t>FY18 Ongoing Legal Administrative Support</t>
  </si>
  <si>
    <t>FY18 Ongoing GDD/New gTLD (Legal Support)</t>
  </si>
  <si>
    <t>Provide support for various aspects of GDD operations, including as it relates to registries, registrars, etc.   Provide support for New gTLD Operations; establish legal and contractual processes for review, negotiation and execution of New gTLD Registry Agreements; work with New gTLD program team and operations teams to coordinate legal processes with their processes; participate in discussions regarding agreements with legal, business and operations managers to assist and support program.</t>
  </si>
  <si>
    <t>FY18 Ongoing Contractual Services</t>
  </si>
  <si>
    <t>Overall enterprise wide support for contracting matters: Contract Administration, Contract Support for the Organization, Renewal of Registry Agreement, Review of RAA Applications and related issues, etc.</t>
  </si>
  <si>
    <t>FY17 - Board Support Ongoing Administrative and Department Operations Processes - Project</t>
  </si>
  <si>
    <t>Ongoing day to day Board Support Administrative and Operation Processes, include but not limited to: Board Support Staff Training, Board Administrative Support, Cross Functional Administrative Support...</t>
  </si>
  <si>
    <t>FY17 - Logistical Coordination and Execution of FY17 Board Workshops, Board Regular and Telephonic meetings (NOT TO INCLUDE BOARD TRAVEL SUPPORT) - Project</t>
  </si>
  <si>
    <t>Logistical Coordination of all FY17 Board Meetings and Board Workshops - To Include but not limited to: Venue Selection and Contract processing, Event Catering Coordination, AV/IT Contract Negotiation and Processing, Event Ground Transportation Contract Selection, Processing, Board Hosted Event Coordination, Board Outside Venue Event Coordination and Contract Processing</t>
  </si>
  <si>
    <t>FY17 - Board Meeting and Board Workshop Coordination and Meeting Content Support - Project</t>
  </si>
  <si>
    <t>Coordination of FY17 Board Workshops, Board Regular and Telephonic meeting agenda items, materials, notices, meeting facilitation, post-meeting exercises such as required posting of meeting prelim report, meeting minutes, translations, resolutions, etc</t>
  </si>
  <si>
    <t>FY17 - Board Operations Budget Management</t>
  </si>
  <si>
    <t>The Development, tracking and reporting of the FY17 Board Operations Adopted Budget - To includ but not limited to: Processing of all Board member expenses, Process of Board Operations Vendor contracts and invoices, Monthly Budget Reconciliations, quarterly adopted budget review and forecasting as required.</t>
  </si>
  <si>
    <t>FY17 - Board Process Development</t>
  </si>
  <si>
    <t>Support activities for the Board including but not limited to Board Training,, Board master calendar, Board tools planning, upgrades and purchase</t>
  </si>
  <si>
    <t>FY17 -  Administrative Support for Board Travel and Expense Report for  All ICANN and Non-ICANN Events</t>
  </si>
  <si>
    <t>Coordination of all Board travel costs both domestic and international (ICANN Meetings,Board Workshops and Non-ICANN Events) - including airfare, lodging, meals and incidentals.</t>
  </si>
  <si>
    <t>FY18 - Board Operations Team Travel/Non-ICANN Meeting Purposes</t>
  </si>
  <si>
    <t>Board Operations Staff travel to manage the operations of the Board and all of its Committees. This Includes: Board Operations staff travel to all Board Workshops, and other Board Operations related travel, lodging, meals and incidentals.. 
(This does not include any expenses related to ICANN Public meetings)</t>
  </si>
  <si>
    <t>FY18 Board Operations Training &amp; Expenses</t>
  </si>
  <si>
    <t>All Board Operations staff expenses not related to travel including but not limited to: home internet expense, staff office supplies, Board Ops group workshops and events, monthly subscriptions and training, recruiting fees)</t>
  </si>
  <si>
    <t>FY18 Ongoing Board (Legal Support)</t>
  </si>
  <si>
    <t>Provision of  Legal Dept staff support to the Board and all of its Committees, as well as support as needed to the Board Operations Group.</t>
  </si>
  <si>
    <t>FY18 Ongoing Secretary Functions</t>
  </si>
  <si>
    <t>Performing Secretary's duties, including but not limited to those related to Secretary's Notices, Board and Committee meetings, Annual General Meetings, corporate records, and implementation of decisions made by the Board of Directors and its Committees, as appropriate.</t>
  </si>
  <si>
    <t>Specific Review: Security, Stability and Resiliency 2 (SSR2)</t>
  </si>
  <si>
    <t>Prepare for the upcoming work for the second SSR Review Team as mandated by ICANN Bylaws by facilitating the activities and interactions between the community and review team members once the review has commenced; facilitate development of recommendations to be submitted to the Board.</t>
  </si>
  <si>
    <t>Specific Review: Registration Directory Service (RDS) (formerly WHOIS)</t>
  </si>
  <si>
    <t>Prepare for the upcoming work for the second review of the Registration Directory Service (RDS) (formerly WHOIS Review) as mandated by ICANN Bylaws by facilitating the activities and interactions between the community and review team members once the review has commenced.</t>
  </si>
  <si>
    <t>Specific Review: Competition, Consumer Trust and Consumer Choice (CCT)</t>
  </si>
  <si>
    <t>Competition, Consumer Trust and Consumer Choice (CCT) Review as mandated by ICANN Bylaws; facilitate the activities and interactions between the community and review team members.</t>
  </si>
  <si>
    <t>SSR Recommendation Implementation</t>
  </si>
  <si>
    <t>Support for the completion of the implementation of the first Security, Stability, and Resiliency Review Team recommendations</t>
  </si>
  <si>
    <t>Specific Review: Accountability and Transparency Review 3 (ATRT3)</t>
  </si>
  <si>
    <t>Prepare for the upcoming work for the third ATRT Review Team as mandated by the Bylaws by facilitating the activities and interactions between the community and review team members once the review has commenced; facilitate development of recommendations to be submitted to the Board.</t>
  </si>
  <si>
    <t>Competition, Consumer Trust and Consumer Choice (CCT) Implementation of Recommendations</t>
  </si>
  <si>
    <t>Oversee and provide strategic direction on the cross-functional activities related to CCT Review Team Recommendations.</t>
  </si>
  <si>
    <t>Organizational Reviews: SSAC</t>
  </si>
  <si>
    <t>Plan and conduct SSAC review mandated by ICANN Bylaws; provide guidance and support to the Organizational Effectiveness Committee and the Board on all aspects of planning and conducting the review.</t>
  </si>
  <si>
    <t>Organizational Reviews: RSSAC</t>
  </si>
  <si>
    <t>Plan and conduct RSSAC review mandated by ICANN Bylaws; provide guidance and support to the Organizational Effectiveness Committee and the Board on all aspects of planning and conducting the review.</t>
  </si>
  <si>
    <t>Organizational Reviews: At Large</t>
  </si>
  <si>
    <t>Plan and conduct At Large review mandated by ICANN Bylaws; provide guidance and support to the Organizational Effectiveness Committee and the Board on all aspects of planning and conducting the review.</t>
  </si>
  <si>
    <t>Organizational Reviews: NomCom</t>
  </si>
  <si>
    <t>Plan and conduct NomCom review mandated by ICANN Bylaws; provide guidance and support to the Organizational Effectiveness Committee and the Board on all aspects of planning and conducting the review.</t>
  </si>
  <si>
    <t>GNSO Review: Implementation of Recommendations</t>
  </si>
  <si>
    <t>Oversee implementation of Board-approved recommendations resulting from the Final Report issued by the Independent Examiner.</t>
  </si>
  <si>
    <t>At Large Review: Implementation of Recommendations</t>
  </si>
  <si>
    <t>Oversee implementation of recommendations.</t>
  </si>
  <si>
    <t>Ongoing FY18 Support for OEC</t>
  </si>
  <si>
    <t xml:space="preserve">Guidance and support for activities of the Organizational Effectiveness Committee of the Board.
</t>
  </si>
  <si>
    <t>Organizational Reviews:  ccNSO</t>
  </si>
  <si>
    <t>Plan and conduct ccNSO review mandated by ICANN Bylaws; provide guidance and support to the Organizational Effectiveness Committee and the Board on all aspects of planning and conducting the review.</t>
  </si>
  <si>
    <t>FY18 Ongoing Institutionalize Organizational Ethics Practices</t>
  </si>
  <si>
    <t>Develop ethics policy, taking into consideration external best practices and recommendations from expert group review.</t>
  </si>
  <si>
    <t>FY18 Ongoing Transparency Mechanisms (Legal Support)</t>
  </si>
  <si>
    <t>Oversee and manage implementation of transparency mechanisms, such as the Documentary Information Disclosure Policy (DIDP), and implementing any adopted changes to the DIDP resulting from community-based accountability work.</t>
  </si>
  <si>
    <t>FY18 Ongoing Accountability Mechanisms (Legal Support)</t>
  </si>
  <si>
    <t>Manage and maintain Bylaws-mandated accountability mechanisms operations, and implement any adopted changes to Bylaws-mandated accountability mechanisms resulting from community-based accountability work.</t>
  </si>
  <si>
    <t>FY18 Ongoing Ombudsman Office</t>
  </si>
  <si>
    <t>Ombudsman Office On-going operations</t>
  </si>
  <si>
    <t>FY18 Ongoing Establish Office of the Complaints Officer</t>
  </si>
  <si>
    <t>The establishment of the office of the Complaints Officer is to ensure that complaints and particularly those of community members, about systemic issues or concerns about the organization are heard, reviewed, analyzed and resolved as openly as appropriate.</t>
  </si>
  <si>
    <t>Implementation and Analysis Reporting</t>
  </si>
  <si>
    <t xml:space="preserve">Make useful data publicly available in machine-readable form and in interactive, accessible summaries </t>
  </si>
  <si>
    <t>Public Communication and Reporting</t>
  </si>
  <si>
    <t>Enhance  public communication and reporting of Strategic Initiative Department projects; coordinate with the Communications Department and other departments, as needed, to improve public, and staff, awareness of status and progress on key initiatives; improve messaging, develop templates for effective delivery and tools to be able to do a more effective communication and reporting job on a go forward basis.</t>
  </si>
  <si>
    <t>Development of KPI to Measure Strategic Goal 5.2: Ethics, Transparency and Accountability</t>
  </si>
  <si>
    <t>Implement and maintain a measure of how ICANN's accountability mechanisms are working and improving over time.  Develop and publish an annual report demonstrating ICANN's fulfilment of its accountability commitments.</t>
  </si>
  <si>
    <t>Operating Standards</t>
  </si>
  <si>
    <t>As per the new ICANN Bylaws, Operating Standards for ICANN's Organizational and its Specific Reviews are to be set up to guide future review processes. The goal of this project is to provide Operating Standards that complement the Bylaws and help create transparency, accountability, and consistency across all of ICANN's Reviews. The project is a collaboration between ICANN organization, stakeholders and the Board.  Two Board committees, the Organizational Effectiveness Committee and the Board Governance Committee, provide oversight over the process and the subject matter pertaining to Reviews.</t>
  </si>
  <si>
    <t>Deep Dive on 5 Strategic Trends</t>
  </si>
  <si>
    <t>Enhancing ICANN Accountability &amp; Governance including :
1. Facilitate and support process on strengthening ICANN Governance &amp; Accountability; 
2. Manage substantive issues on accountability in relation to the IANA transition USG; 
3. Adopt and implement report and recommendations out of the process; and
4. As relevant, adopt timeline and mechanisms to address accountability recommendations not related to the IANA transition</t>
  </si>
  <si>
    <t>Enhancing ICANN Accountability &amp; Governance including: 
1. Facilitate and support process on strengthening ICANN Governance &amp; Accountability;
2. Manage substantive issues on accountability in relation to the IANA transition USG;
3. Adopt and implement report and recommendation out of the process; and
4. As relevant, adopt timeline and mechanisms to address accountability recommendations not related to the IANA transition</t>
  </si>
  <si>
    <t>FY18 Supporting Public Interest Discussion Groups</t>
  </si>
  <si>
    <t>Supporting Broad, Informed Participation in the Internet Ecosystem</t>
  </si>
  <si>
    <t>FY18 Supporting Human Rights Discussion Groups</t>
  </si>
  <si>
    <t>FY18 Supporting Auction Proceeds Discussions</t>
  </si>
  <si>
    <t>FY18 Supporting Diversity Initiatives</t>
  </si>
  <si>
    <t>FY18 Administration</t>
  </si>
  <si>
    <t>FY18 Ongoing Collaborations</t>
  </si>
  <si>
    <t>FY18 Strengthening Knowledge and Awareness of ICANN LAC Pilot</t>
  </si>
  <si>
    <t>Pilot Projects</t>
  </si>
  <si>
    <t>FY18 Promote and Strengthen Regional Stakeholder Participation (Pilot)</t>
  </si>
  <si>
    <t>FY18 NextGen</t>
  </si>
  <si>
    <t>Supporting Stakeholder Participation</t>
  </si>
  <si>
    <t>FY18 Fellowship Program</t>
  </si>
  <si>
    <t>FY18 Newcomer Program</t>
  </si>
  <si>
    <t>FY18 Community Onboarding</t>
  </si>
  <si>
    <t>FY18 Stakeholder Journey Mentors</t>
  </si>
  <si>
    <t>FY18 Remote Hubs</t>
  </si>
  <si>
    <t>FY18 ICANN History Project</t>
  </si>
  <si>
    <t>FY18 Leadership Training Program</t>
  </si>
  <si>
    <t>FY18 ICANN Learn</t>
  </si>
  <si>
    <t>Supporting Education and Academic Outreach</t>
  </si>
  <si>
    <t>FY18 Bad Debt and Depreciation Cost Tracking</t>
  </si>
  <si>
    <t>FY18 New gTLD Allocation Cost Tracking</t>
  </si>
  <si>
    <t xml:space="preserve">Allocation of ICANN shared services for New gTLD program and reimbursement of direct costs paid by ICANN Ops on behalf of New gTLD, </t>
  </si>
  <si>
    <t>FY18 ICANN Ops Contingency</t>
  </si>
  <si>
    <t>The estimated reduction in staff and employees through normal means, such as retirement and resignation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</si>
</sst>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_);\(#,##0.0\)"/>
    <numFmt numFmtId="165" formatCode="0.0"/>
    <numFmt numFmtId="166" formatCode="_(* #,##0_);_(* \(#,##0\);_(* &quot;-&quot;??_);_(@_)"/>
    <numFmt numFmtId="167" formatCode="#,##0.0,,;\(#,##0.0,,\)"/>
    <numFmt numFmtId="168" formatCode="_(* #,##0.0_);_(* \(#,##0.0\);_(* &quot;-&quot;??_);_(@_)"/>
    <numFmt numFmtId="169" formatCode="&quot;$&quot;#,##0.0,,;\(&quot;$&quot;#,##0.0,,\)"/>
    <numFmt numFmtId="170" formatCode="#,##0.00000000_);\(#,##0.00000000\)"/>
    <numFmt numFmtId="171" formatCode="0.0_);\(0.0\)"/>
    <numFmt numFmtId="172" formatCode="0.0000000"/>
    <numFmt numFmtId="173" formatCode="&quot;$&quot;#,##0.0000_);[Red]\(&quot;$&quot;#,##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indexed="8"/>
      <name val="Calibri"/>
      <family val="2"/>
      <scheme val="minor"/>
    </font>
    <font>
      <sz val="11"/>
      <name val="Calibri"/>
      <family val="2"/>
      <scheme val="minor"/>
    </font>
    <font>
      <b/>
      <sz val="14"/>
      <color indexed="8"/>
      <name val="Calibri"/>
      <family val="2"/>
      <scheme val="minor"/>
    </font>
    <font>
      <b/>
      <sz val="11"/>
      <name val="Calibri"/>
      <family val="2"/>
      <scheme val="minor"/>
    </font>
    <font>
      <b/>
      <sz val="11"/>
      <color indexed="8"/>
      <name val="Calibri"/>
      <family val="2"/>
      <scheme val="minor"/>
    </font>
    <font>
      <b/>
      <i/>
      <sz val="11"/>
      <color theme="1"/>
      <name val="Calibri"/>
      <family val="2"/>
      <scheme val="minor"/>
    </font>
    <font>
      <b/>
      <i/>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0" tint="-4.9989318521683403E-2"/>
        <bgColor indexed="64"/>
      </patternFill>
    </fill>
  </fills>
  <borders count="60">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top style="thin">
        <color auto="1"/>
      </top>
      <bottom style="medium">
        <color indexed="64"/>
      </bottom>
      <diagonal/>
    </border>
    <border>
      <left style="medium">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medium">
        <color auto="1"/>
      </top>
      <bottom/>
      <diagonal/>
    </border>
    <border>
      <left style="thin">
        <color auto="1"/>
      </left>
      <right style="medium">
        <color auto="1"/>
      </right>
      <top/>
      <bottom/>
      <diagonal/>
    </border>
    <border>
      <left/>
      <right/>
      <top/>
      <bottom style="medium">
        <color auto="1"/>
      </bottom>
      <diagonal/>
    </border>
    <border>
      <left/>
      <right style="thin">
        <color auto="1"/>
      </right>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medium">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s>
  <cellStyleXfs count="7">
    <xf numFmtId="0" fontId="0" fillId="0" borderId="0"/>
    <xf numFmtId="43"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cellStyleXfs>
  <cellXfs count="679">
    <xf numFmtId="0" fontId="0" fillId="0" borderId="0" xfId="0"/>
    <xf numFmtId="0" fontId="6" fillId="2" borderId="0" xfId="2" applyFont="1" applyFill="1" applyAlignment="1">
      <alignment vertical="center"/>
    </xf>
    <xf numFmtId="0" fontId="7" fillId="0" borderId="0" xfId="3"/>
    <xf numFmtId="0" fontId="7" fillId="0" borderId="0" xfId="3" applyAlignment="1">
      <alignment wrapText="1"/>
    </xf>
    <xf numFmtId="164" fontId="0" fillId="0" borderId="0" xfId="4" applyNumberFormat="1" applyFont="1" applyAlignment="1">
      <alignment horizontal="left"/>
    </xf>
    <xf numFmtId="44" fontId="0" fillId="0" borderId="0" xfId="5" applyFont="1" applyAlignment="1">
      <alignment horizontal="center"/>
    </xf>
    <xf numFmtId="44" fontId="0" fillId="0" borderId="0" xfId="5" applyFont="1"/>
    <xf numFmtId="0" fontId="1" fillId="2" borderId="0" xfId="2" applyFill="1" applyAlignment="1">
      <alignment vertical="center"/>
    </xf>
    <xf numFmtId="0" fontId="4" fillId="2" borderId="0" xfId="2" applyFont="1" applyFill="1" applyBorder="1" applyAlignment="1">
      <alignment horizontal="left" vertical="center" wrapText="1"/>
    </xf>
    <xf numFmtId="0" fontId="3" fillId="2" borderId="0" xfId="2" applyFont="1" applyFill="1" applyBorder="1" applyAlignment="1">
      <alignment horizontal="center" vertical="center"/>
    </xf>
    <xf numFmtId="0" fontId="1" fillId="2" borderId="0" xfId="2" applyFill="1" applyAlignment="1">
      <alignment horizontal="left" vertical="top" wrapText="1"/>
    </xf>
    <xf numFmtId="165" fontId="8" fillId="2" borderId="0" xfId="2" applyNumberFormat="1" applyFont="1" applyFill="1" applyAlignment="1">
      <alignment horizontal="center" vertical="center"/>
    </xf>
    <xf numFmtId="37" fontId="1" fillId="2" borderId="0" xfId="2" applyNumberFormat="1" applyFill="1" applyAlignment="1">
      <alignment horizontal="center" vertical="center"/>
    </xf>
    <xf numFmtId="166" fontId="0" fillId="0" borderId="0" xfId="1" applyNumberFormat="1" applyFont="1"/>
    <xf numFmtId="166" fontId="4" fillId="0" borderId="0" xfId="1" applyNumberFormat="1" applyFont="1" applyAlignment="1">
      <alignment horizontal="centerContinuous"/>
    </xf>
    <xf numFmtId="0" fontId="4" fillId="2" borderId="0" xfId="2" applyFont="1" applyFill="1" applyAlignment="1">
      <alignment horizontal="center" vertical="center"/>
    </xf>
    <xf numFmtId="0" fontId="4" fillId="0" borderId="0" xfId="0" applyFont="1" applyAlignment="1">
      <alignment horizontal="center"/>
    </xf>
    <xf numFmtId="0" fontId="1" fillId="2" borderId="0" xfId="2" applyFill="1" applyBorder="1" applyAlignment="1">
      <alignment horizontal="center" vertical="center"/>
    </xf>
    <xf numFmtId="0" fontId="1" fillId="2" borderId="0" xfId="2" applyFill="1" applyAlignment="1">
      <alignment horizontal="left" vertical="center" wrapText="1"/>
    </xf>
    <xf numFmtId="166" fontId="4" fillId="0" borderId="0" xfId="1" applyNumberFormat="1" applyFont="1" applyAlignment="1">
      <alignment horizontal="center"/>
    </xf>
    <xf numFmtId="0" fontId="9" fillId="3" borderId="1" xfId="3" applyFont="1" applyFill="1" applyBorder="1" applyAlignment="1">
      <alignment horizontal="center" vertical="center"/>
    </xf>
    <xf numFmtId="0" fontId="9" fillId="3" borderId="1" xfId="3" applyFont="1" applyFill="1" applyBorder="1" applyAlignment="1">
      <alignment horizontal="center" vertical="center" wrapText="1"/>
    </xf>
    <xf numFmtId="164" fontId="9" fillId="3" borderId="2" xfId="4" applyNumberFormat="1" applyFont="1" applyFill="1" applyBorder="1" applyAlignment="1">
      <alignment horizontal="center" vertical="center"/>
    </xf>
    <xf numFmtId="44" fontId="9" fillId="3" borderId="3" xfId="5" applyFont="1" applyFill="1" applyBorder="1" applyAlignment="1">
      <alignment horizontal="center" vertical="center" wrapText="1"/>
    </xf>
    <xf numFmtId="44" fontId="9" fillId="3" borderId="3" xfId="5" applyFont="1" applyFill="1" applyBorder="1" applyAlignment="1">
      <alignment horizontal="center" vertical="center"/>
    </xf>
    <xf numFmtId="44" fontId="9" fillId="3" borderId="4" xfId="5" applyFont="1" applyFill="1" applyBorder="1" applyAlignment="1">
      <alignment horizontal="center" vertical="center"/>
    </xf>
    <xf numFmtId="44" fontId="9" fillId="4" borderId="1" xfId="5" applyFont="1" applyFill="1" applyBorder="1" applyAlignment="1">
      <alignment horizontal="center" vertical="center"/>
    </xf>
    <xf numFmtId="0" fontId="2" fillId="5" borderId="5" xfId="2" applyFont="1" applyFill="1" applyBorder="1" applyAlignment="1">
      <alignment horizontal="center" vertical="center" wrapText="1"/>
    </xf>
    <xf numFmtId="0" fontId="10" fillId="4" borderId="6" xfId="2" applyFont="1" applyFill="1" applyBorder="1" applyAlignment="1">
      <alignment horizontal="left" vertical="center" wrapText="1"/>
    </xf>
    <xf numFmtId="0" fontId="11" fillId="4" borderId="7" xfId="3" applyFont="1" applyFill="1" applyBorder="1" applyAlignment="1">
      <alignment wrapText="1"/>
    </xf>
    <xf numFmtId="164" fontId="4" fillId="4" borderId="8" xfId="4" applyNumberFormat="1" applyFont="1" applyFill="1" applyBorder="1" applyAlignment="1">
      <alignment horizontal="center"/>
    </xf>
    <xf numFmtId="167" fontId="4" fillId="4" borderId="6" xfId="5" applyNumberFormat="1" applyFont="1" applyFill="1" applyBorder="1" applyAlignment="1">
      <alignment horizontal="center"/>
    </xf>
    <xf numFmtId="167" fontId="4" fillId="4" borderId="7" xfId="5" applyNumberFormat="1" applyFont="1" applyFill="1" applyBorder="1" applyAlignment="1">
      <alignment horizontal="center"/>
    </xf>
    <xf numFmtId="44" fontId="0" fillId="0" borderId="9" xfId="5" applyFont="1" applyBorder="1"/>
    <xf numFmtId="0" fontId="2" fillId="5" borderId="10" xfId="2" applyFont="1" applyFill="1" applyBorder="1" applyAlignment="1">
      <alignment horizontal="center" vertical="center" wrapText="1"/>
    </xf>
    <xf numFmtId="0" fontId="10" fillId="4" borderId="11" xfId="2" applyFont="1" applyFill="1" applyBorder="1" applyAlignment="1">
      <alignment horizontal="left" vertical="center" wrapText="1"/>
    </xf>
    <xf numFmtId="0" fontId="11" fillId="4" borderId="12" xfId="3" applyFont="1" applyFill="1" applyBorder="1" applyAlignment="1">
      <alignment wrapText="1"/>
    </xf>
    <xf numFmtId="164" fontId="4" fillId="4" borderId="13" xfId="4" applyNumberFormat="1" applyFont="1" applyFill="1" applyBorder="1" applyAlignment="1">
      <alignment horizontal="center"/>
    </xf>
    <xf numFmtId="167" fontId="4" fillId="4" borderId="14" xfId="5" applyNumberFormat="1" applyFont="1" applyFill="1" applyBorder="1" applyAlignment="1">
      <alignment horizontal="center"/>
    </xf>
    <xf numFmtId="167" fontId="4" fillId="4" borderId="15" xfId="5" applyNumberFormat="1" applyFont="1" applyFill="1" applyBorder="1" applyAlignment="1">
      <alignment horizontal="center"/>
    </xf>
    <xf numFmtId="167" fontId="4" fillId="4" borderId="16" xfId="5" applyNumberFormat="1" applyFont="1" applyFill="1" applyBorder="1" applyAlignment="1">
      <alignment horizontal="center"/>
    </xf>
    <xf numFmtId="44" fontId="0" fillId="0" borderId="17" xfId="5" applyFont="1" applyBorder="1"/>
    <xf numFmtId="0" fontId="10" fillId="4" borderId="18" xfId="2" applyFont="1" applyFill="1" applyBorder="1" applyAlignment="1">
      <alignment horizontal="left" vertical="center" wrapText="1"/>
    </xf>
    <xf numFmtId="164" fontId="4" fillId="4" borderId="19" xfId="4" applyNumberFormat="1" applyFont="1" applyFill="1" applyBorder="1" applyAlignment="1">
      <alignment horizontal="center"/>
    </xf>
    <xf numFmtId="167" fontId="4" fillId="4" borderId="20" xfId="5" applyNumberFormat="1" applyFont="1" applyFill="1" applyBorder="1" applyAlignment="1">
      <alignment horizontal="center"/>
    </xf>
    <xf numFmtId="167" fontId="4" fillId="4" borderId="21" xfId="5" applyNumberFormat="1" applyFont="1" applyFill="1" applyBorder="1" applyAlignment="1">
      <alignment horizontal="center"/>
    </xf>
    <xf numFmtId="0" fontId="2" fillId="6" borderId="22" xfId="3" applyFont="1" applyFill="1" applyBorder="1" applyAlignment="1">
      <alignment horizontal="left" vertical="center" wrapText="1"/>
    </xf>
    <xf numFmtId="0" fontId="2" fillId="6" borderId="23" xfId="3" applyFont="1" applyFill="1" applyBorder="1" applyAlignment="1">
      <alignment horizontal="left" vertical="center" wrapText="1"/>
    </xf>
    <xf numFmtId="164" fontId="2" fillId="6" borderId="10" xfId="4" applyNumberFormat="1" applyFont="1" applyFill="1" applyBorder="1" applyAlignment="1">
      <alignment horizontal="center"/>
    </xf>
    <xf numFmtId="167" fontId="2" fillId="6" borderId="24" xfId="5" applyNumberFormat="1" applyFont="1" applyFill="1" applyBorder="1" applyAlignment="1">
      <alignment horizontal="center"/>
    </xf>
    <xf numFmtId="167" fontId="2" fillId="6" borderId="16" xfId="5" applyNumberFormat="1" applyFont="1" applyFill="1" applyBorder="1" applyAlignment="1">
      <alignment horizontal="center"/>
    </xf>
    <xf numFmtId="0" fontId="11" fillId="4" borderId="5" xfId="3" applyFont="1" applyFill="1" applyBorder="1" applyAlignment="1">
      <alignment horizontal="left" vertical="center" wrapText="1"/>
    </xf>
    <xf numFmtId="164" fontId="4" fillId="4" borderId="25" xfId="4" applyNumberFormat="1" applyFont="1" applyFill="1" applyBorder="1" applyAlignment="1">
      <alignment horizontal="center"/>
    </xf>
    <xf numFmtId="167" fontId="4" fillId="4" borderId="26" xfId="5" applyNumberFormat="1" applyFont="1" applyFill="1" applyBorder="1" applyAlignment="1">
      <alignment horizontal="center"/>
    </xf>
    <xf numFmtId="0" fontId="11" fillId="4" borderId="27" xfId="3" applyFont="1" applyFill="1" applyBorder="1" applyAlignment="1">
      <alignment horizontal="left" vertical="center" wrapText="1"/>
    </xf>
    <xf numFmtId="164" fontId="4" fillId="4" borderId="28" xfId="4" applyNumberFormat="1" applyFont="1" applyFill="1" applyBorder="1" applyAlignment="1">
      <alignment horizontal="center"/>
    </xf>
    <xf numFmtId="167" fontId="2" fillId="6" borderId="12" xfId="5" applyNumberFormat="1" applyFont="1" applyFill="1" applyBorder="1" applyAlignment="1">
      <alignment horizontal="center"/>
    </xf>
    <xf numFmtId="0" fontId="11" fillId="4" borderId="29" xfId="3" applyFont="1" applyFill="1" applyBorder="1" applyAlignment="1">
      <alignment horizontal="left" vertical="center" wrapText="1"/>
    </xf>
    <xf numFmtId="0" fontId="11" fillId="4" borderId="13" xfId="3" applyFont="1" applyFill="1" applyBorder="1" applyAlignment="1">
      <alignment horizontal="left" vertical="center" wrapText="1"/>
    </xf>
    <xf numFmtId="0" fontId="11" fillId="4" borderId="16" xfId="3" applyFont="1" applyFill="1" applyBorder="1" applyAlignment="1">
      <alignment wrapText="1"/>
    </xf>
    <xf numFmtId="164" fontId="4" fillId="4" borderId="13" xfId="4" applyNumberFormat="1" applyFont="1" applyFill="1" applyBorder="1" applyAlignment="1">
      <alignment horizontal="center" vertical="center"/>
    </xf>
    <xf numFmtId="167" fontId="4" fillId="4" borderId="14" xfId="5" applyNumberFormat="1" applyFont="1" applyFill="1" applyBorder="1" applyAlignment="1">
      <alignment horizontal="center" vertical="center"/>
    </xf>
    <xf numFmtId="167" fontId="4" fillId="4" borderId="15" xfId="5" applyNumberFormat="1" applyFont="1" applyFill="1" applyBorder="1" applyAlignment="1">
      <alignment horizontal="center" vertical="center"/>
    </xf>
    <xf numFmtId="167" fontId="4" fillId="4" borderId="16" xfId="5" applyNumberFormat="1" applyFont="1" applyFill="1" applyBorder="1" applyAlignment="1">
      <alignment horizontal="center" vertical="center"/>
    </xf>
    <xf numFmtId="0" fontId="11" fillId="4" borderId="19" xfId="3" applyFont="1" applyFill="1" applyBorder="1" applyAlignment="1">
      <alignment horizontal="left" vertical="center" wrapText="1"/>
    </xf>
    <xf numFmtId="0" fontId="11" fillId="4" borderId="21" xfId="3" applyFont="1" applyFill="1" applyBorder="1" applyAlignment="1">
      <alignment wrapText="1"/>
    </xf>
    <xf numFmtId="164" fontId="2" fillId="6" borderId="2" xfId="4" applyNumberFormat="1" applyFont="1" applyFill="1" applyBorder="1" applyAlignment="1">
      <alignment horizontal="center"/>
    </xf>
    <xf numFmtId="167" fontId="2" fillId="6" borderId="3" xfId="5" applyNumberFormat="1" applyFont="1" applyFill="1" applyBorder="1" applyAlignment="1">
      <alignment horizontal="center"/>
    </xf>
    <xf numFmtId="167" fontId="2" fillId="6" borderId="4" xfId="5" applyNumberFormat="1" applyFont="1" applyFill="1" applyBorder="1" applyAlignment="1">
      <alignment horizontal="center"/>
    </xf>
    <xf numFmtId="0" fontId="2" fillId="5" borderId="30" xfId="3" applyFont="1" applyFill="1" applyBorder="1" applyAlignment="1">
      <alignment horizontal="left" vertical="center" wrapText="1"/>
    </xf>
    <xf numFmtId="0" fontId="2" fillId="5" borderId="23" xfId="3" applyFont="1" applyFill="1" applyBorder="1" applyAlignment="1">
      <alignment horizontal="left" vertical="center" wrapText="1"/>
    </xf>
    <xf numFmtId="164" fontId="2" fillId="5" borderId="10" xfId="4" applyNumberFormat="1" applyFont="1" applyFill="1" applyBorder="1" applyAlignment="1">
      <alignment horizontal="center"/>
    </xf>
    <xf numFmtId="167" fontId="2" fillId="5" borderId="24" xfId="5" applyNumberFormat="1" applyFont="1" applyFill="1" applyBorder="1" applyAlignment="1">
      <alignment horizontal="center"/>
    </xf>
    <xf numFmtId="167" fontId="2" fillId="5" borderId="12" xfId="5" applyNumberFormat="1" applyFont="1" applyFill="1" applyBorder="1" applyAlignment="1">
      <alignment horizontal="center"/>
    </xf>
    <xf numFmtId="0" fontId="2" fillId="7" borderId="31" xfId="3" applyFont="1" applyFill="1" applyBorder="1" applyAlignment="1">
      <alignment horizontal="left" vertical="center" wrapText="1"/>
    </xf>
    <xf numFmtId="0" fontId="11" fillId="8" borderId="29" xfId="3" applyFont="1" applyFill="1" applyBorder="1" applyAlignment="1">
      <alignment horizontal="left" vertical="center" wrapText="1"/>
    </xf>
    <xf numFmtId="0" fontId="11" fillId="8" borderId="7" xfId="3" applyFont="1" applyFill="1" applyBorder="1" applyAlignment="1">
      <alignment wrapText="1"/>
    </xf>
    <xf numFmtId="164" fontId="4" fillId="8" borderId="29" xfId="4" applyNumberFormat="1" applyFont="1" applyFill="1" applyBorder="1" applyAlignment="1">
      <alignment horizontal="center"/>
    </xf>
    <xf numFmtId="167" fontId="4" fillId="8" borderId="26" xfId="5" applyNumberFormat="1" applyFont="1" applyFill="1" applyBorder="1" applyAlignment="1">
      <alignment horizontal="center"/>
    </xf>
    <xf numFmtId="167" fontId="4" fillId="8" borderId="7" xfId="5" applyNumberFormat="1" applyFont="1" applyFill="1" applyBorder="1" applyAlignment="1">
      <alignment horizontal="center"/>
    </xf>
    <xf numFmtId="0" fontId="2" fillId="7" borderId="32" xfId="3" applyFont="1" applyFill="1" applyBorder="1" applyAlignment="1">
      <alignment horizontal="left" vertical="center" wrapText="1"/>
    </xf>
    <xf numFmtId="0" fontId="11" fillId="8" borderId="13" xfId="3" applyFont="1" applyFill="1" applyBorder="1" applyAlignment="1">
      <alignment horizontal="left" vertical="center" wrapText="1"/>
    </xf>
    <xf numFmtId="0" fontId="11" fillId="8" borderId="16" xfId="3" applyFont="1" applyFill="1" applyBorder="1" applyAlignment="1">
      <alignment wrapText="1"/>
    </xf>
    <xf numFmtId="164" fontId="4" fillId="8" borderId="13" xfId="4" applyNumberFormat="1" applyFont="1" applyFill="1" applyBorder="1" applyAlignment="1">
      <alignment horizontal="center"/>
    </xf>
    <xf numFmtId="167" fontId="4" fillId="8" borderId="14" xfId="5" applyNumberFormat="1" applyFont="1" applyFill="1" applyBorder="1" applyAlignment="1">
      <alignment horizontal="center"/>
    </xf>
    <xf numFmtId="167" fontId="4" fillId="8" borderId="16" xfId="5" applyNumberFormat="1" applyFont="1" applyFill="1" applyBorder="1" applyAlignment="1">
      <alignment horizontal="center"/>
    </xf>
    <xf numFmtId="164" fontId="4" fillId="8" borderId="19" xfId="4" applyNumberFormat="1" applyFont="1" applyFill="1" applyBorder="1" applyAlignment="1">
      <alignment horizontal="center"/>
    </xf>
    <xf numFmtId="167" fontId="4" fillId="8" borderId="20" xfId="5" applyNumberFormat="1" applyFont="1" applyFill="1" applyBorder="1" applyAlignment="1">
      <alignment horizontal="center"/>
    </xf>
    <xf numFmtId="167" fontId="4" fillId="8" borderId="21" xfId="5" applyNumberFormat="1" applyFont="1" applyFill="1" applyBorder="1" applyAlignment="1">
      <alignment horizontal="center"/>
    </xf>
    <xf numFmtId="0" fontId="2" fillId="9" borderId="22" xfId="3" applyFont="1" applyFill="1" applyBorder="1" applyAlignment="1">
      <alignment horizontal="left" vertical="center" wrapText="1"/>
    </xf>
    <xf numFmtId="0" fontId="2" fillId="9" borderId="23" xfId="3" applyFont="1" applyFill="1" applyBorder="1" applyAlignment="1">
      <alignment horizontal="left" vertical="center" wrapText="1"/>
    </xf>
    <xf numFmtId="164" fontId="2" fillId="9" borderId="10" xfId="4" applyNumberFormat="1" applyFont="1" applyFill="1" applyBorder="1" applyAlignment="1">
      <alignment horizontal="center"/>
    </xf>
    <xf numFmtId="167" fontId="2" fillId="9" borderId="24" xfId="5" applyNumberFormat="1" applyFont="1" applyFill="1" applyBorder="1" applyAlignment="1">
      <alignment horizontal="center"/>
    </xf>
    <xf numFmtId="167" fontId="2" fillId="9" borderId="12" xfId="5" applyNumberFormat="1" applyFont="1" applyFill="1" applyBorder="1" applyAlignment="1">
      <alignment horizontal="center"/>
    </xf>
    <xf numFmtId="0" fontId="2" fillId="7" borderId="33" xfId="3" applyFont="1" applyFill="1" applyBorder="1" applyAlignment="1">
      <alignment horizontal="left" vertical="center" wrapText="1"/>
    </xf>
    <xf numFmtId="0" fontId="11" fillId="8" borderId="5" xfId="3" applyFont="1" applyFill="1" applyBorder="1" applyAlignment="1">
      <alignment horizontal="left" vertical="center" wrapText="1"/>
    </xf>
    <xf numFmtId="0" fontId="11" fillId="8" borderId="10" xfId="3" applyFont="1" applyFill="1" applyBorder="1" applyAlignment="1">
      <alignment horizontal="left" vertical="center" wrapText="1"/>
    </xf>
    <xf numFmtId="0" fontId="11" fillId="8" borderId="27" xfId="3" applyFont="1" applyFill="1" applyBorder="1" applyAlignment="1">
      <alignment horizontal="left" vertical="center" wrapText="1"/>
    </xf>
    <xf numFmtId="0" fontId="11" fillId="8" borderId="34" xfId="3" applyFont="1" applyFill="1" applyBorder="1" applyAlignment="1">
      <alignment wrapText="1"/>
    </xf>
    <xf numFmtId="164" fontId="2" fillId="9" borderId="27" xfId="4" applyNumberFormat="1" applyFont="1" applyFill="1" applyBorder="1" applyAlignment="1">
      <alignment horizontal="center"/>
    </xf>
    <xf numFmtId="164" fontId="4" fillId="8" borderId="13" xfId="4" applyNumberFormat="1" applyFont="1" applyFill="1" applyBorder="1" applyAlignment="1">
      <alignment horizontal="center" vertical="center"/>
    </xf>
    <xf numFmtId="167" fontId="4" fillId="8" borderId="14" xfId="5" applyNumberFormat="1" applyFont="1" applyFill="1" applyBorder="1" applyAlignment="1">
      <alignment horizontal="center" vertical="center"/>
    </xf>
    <xf numFmtId="167" fontId="4" fillId="8" borderId="16" xfId="5" applyNumberFormat="1" applyFont="1" applyFill="1" applyBorder="1" applyAlignment="1">
      <alignment horizontal="center" vertical="center"/>
    </xf>
    <xf numFmtId="0" fontId="2" fillId="7" borderId="35" xfId="3" applyFont="1" applyFill="1" applyBorder="1" applyAlignment="1">
      <alignment horizontal="left" vertical="center" wrapText="1"/>
    </xf>
    <xf numFmtId="164" fontId="2" fillId="9" borderId="2" xfId="4" applyNumberFormat="1" applyFont="1" applyFill="1" applyBorder="1" applyAlignment="1">
      <alignment horizontal="center"/>
    </xf>
    <xf numFmtId="167" fontId="2" fillId="9" borderId="3" xfId="5" applyNumberFormat="1" applyFont="1" applyFill="1" applyBorder="1" applyAlignment="1">
      <alignment horizontal="center"/>
    </xf>
    <xf numFmtId="167" fontId="2" fillId="9" borderId="4" xfId="5" applyNumberFormat="1" applyFont="1" applyFill="1" applyBorder="1" applyAlignment="1">
      <alignment horizontal="center"/>
    </xf>
    <xf numFmtId="0" fontId="2" fillId="9" borderId="30" xfId="3" applyFont="1" applyFill="1" applyBorder="1" applyAlignment="1">
      <alignment horizontal="left" vertical="center" wrapText="1"/>
    </xf>
    <xf numFmtId="0" fontId="2" fillId="10" borderId="31" xfId="3" applyFont="1" applyFill="1" applyBorder="1" applyAlignment="1">
      <alignment horizontal="left" vertical="center" wrapText="1"/>
    </xf>
    <xf numFmtId="0" fontId="11" fillId="11" borderId="5" xfId="3" applyFont="1" applyFill="1" applyBorder="1" applyAlignment="1">
      <alignment horizontal="left" vertical="center" wrapText="1"/>
    </xf>
    <xf numFmtId="0" fontId="11" fillId="11" borderId="7" xfId="3" applyFont="1" applyFill="1" applyBorder="1" applyAlignment="1">
      <alignment wrapText="1"/>
    </xf>
    <xf numFmtId="164" fontId="4" fillId="11" borderId="29" xfId="4" applyNumberFormat="1" applyFont="1" applyFill="1" applyBorder="1" applyAlignment="1">
      <alignment horizontal="center"/>
    </xf>
    <xf numFmtId="167" fontId="4" fillId="11" borderId="26" xfId="5" applyNumberFormat="1" applyFont="1" applyFill="1" applyBorder="1" applyAlignment="1">
      <alignment horizontal="center"/>
    </xf>
    <xf numFmtId="167" fontId="4" fillId="11" borderId="7" xfId="5" applyNumberFormat="1" applyFont="1" applyFill="1" applyBorder="1" applyAlignment="1">
      <alignment horizontal="center"/>
    </xf>
    <xf numFmtId="0" fontId="2" fillId="10" borderId="32" xfId="3" applyFont="1" applyFill="1" applyBorder="1" applyAlignment="1">
      <alignment horizontal="left" vertical="center" wrapText="1"/>
    </xf>
    <xf numFmtId="0" fontId="11" fillId="11" borderId="10" xfId="3" applyFont="1" applyFill="1" applyBorder="1" applyAlignment="1">
      <alignment horizontal="left" vertical="center" wrapText="1"/>
    </xf>
    <xf numFmtId="0" fontId="11" fillId="11" borderId="16" xfId="3" applyFont="1" applyFill="1" applyBorder="1" applyAlignment="1">
      <alignment wrapText="1"/>
    </xf>
    <xf numFmtId="164" fontId="4" fillId="11" borderId="13" xfId="4" applyNumberFormat="1" applyFont="1" applyFill="1" applyBorder="1" applyAlignment="1">
      <alignment horizontal="center"/>
    </xf>
    <xf numFmtId="167" fontId="4" fillId="11" borderId="14" xfId="5" applyNumberFormat="1" applyFont="1" applyFill="1" applyBorder="1" applyAlignment="1">
      <alignment horizontal="center"/>
    </xf>
    <xf numFmtId="167" fontId="4" fillId="11" borderId="16" xfId="5" applyNumberFormat="1" applyFont="1" applyFill="1" applyBorder="1" applyAlignment="1">
      <alignment horizontal="center"/>
    </xf>
    <xf numFmtId="0" fontId="11" fillId="11" borderId="27" xfId="3" applyFont="1" applyFill="1" applyBorder="1" applyAlignment="1">
      <alignment horizontal="left" vertical="center" wrapText="1"/>
    </xf>
    <xf numFmtId="164" fontId="4" fillId="11" borderId="19" xfId="4" applyNumberFormat="1" applyFont="1" applyFill="1" applyBorder="1" applyAlignment="1">
      <alignment horizontal="center"/>
    </xf>
    <xf numFmtId="167" fontId="4" fillId="11" borderId="20" xfId="5" applyNumberFormat="1" applyFont="1" applyFill="1" applyBorder="1" applyAlignment="1">
      <alignment horizontal="center"/>
    </xf>
    <xf numFmtId="167" fontId="4" fillId="11" borderId="21" xfId="5" applyNumberFormat="1" applyFont="1" applyFill="1" applyBorder="1" applyAlignment="1">
      <alignment horizontal="center"/>
    </xf>
    <xf numFmtId="0" fontId="2" fillId="12" borderId="22" xfId="3" applyFont="1" applyFill="1" applyBorder="1" applyAlignment="1">
      <alignment horizontal="left" vertical="center" wrapText="1"/>
    </xf>
    <xf numFmtId="0" fontId="2" fillId="12" borderId="23" xfId="3" applyFont="1" applyFill="1" applyBorder="1" applyAlignment="1">
      <alignment horizontal="left" vertical="center" wrapText="1"/>
    </xf>
    <xf numFmtId="164" fontId="2" fillId="12" borderId="10" xfId="4" applyNumberFormat="1" applyFont="1" applyFill="1" applyBorder="1" applyAlignment="1">
      <alignment horizontal="center"/>
    </xf>
    <xf numFmtId="167" fontId="2" fillId="12" borderId="24" xfId="5" applyNumberFormat="1" applyFont="1" applyFill="1" applyBorder="1" applyAlignment="1">
      <alignment horizontal="center"/>
    </xf>
    <xf numFmtId="167" fontId="2" fillId="12" borderId="12" xfId="5" applyNumberFormat="1" applyFont="1" applyFill="1" applyBorder="1" applyAlignment="1">
      <alignment horizontal="center"/>
    </xf>
    <xf numFmtId="0" fontId="11" fillId="11" borderId="29" xfId="3" applyFont="1" applyFill="1" applyBorder="1" applyAlignment="1">
      <alignment horizontal="left" vertical="center" wrapText="1"/>
    </xf>
    <xf numFmtId="0" fontId="11" fillId="11" borderId="19" xfId="3" applyFont="1" applyFill="1" applyBorder="1" applyAlignment="1">
      <alignment horizontal="left" vertical="center" wrapText="1"/>
    </xf>
    <xf numFmtId="164" fontId="4" fillId="11" borderId="27" xfId="4" applyNumberFormat="1" applyFont="1" applyFill="1" applyBorder="1" applyAlignment="1">
      <alignment horizontal="center"/>
    </xf>
    <xf numFmtId="167" fontId="4" fillId="11" borderId="18" xfId="5" applyNumberFormat="1" applyFont="1" applyFill="1" applyBorder="1" applyAlignment="1">
      <alignment horizontal="center"/>
    </xf>
    <xf numFmtId="167" fontId="4" fillId="11" borderId="36" xfId="5" applyNumberFormat="1" applyFont="1" applyFill="1" applyBorder="1" applyAlignment="1">
      <alignment horizontal="center"/>
    </xf>
    <xf numFmtId="167" fontId="2" fillId="12" borderId="14" xfId="5" applyNumberFormat="1" applyFont="1" applyFill="1" applyBorder="1" applyAlignment="1">
      <alignment horizontal="center"/>
    </xf>
    <xf numFmtId="167" fontId="2" fillId="12" borderId="16" xfId="5" applyNumberFormat="1" applyFont="1" applyFill="1" applyBorder="1" applyAlignment="1">
      <alignment horizontal="center"/>
    </xf>
    <xf numFmtId="167" fontId="4" fillId="11" borderId="37" xfId="5" applyNumberFormat="1" applyFont="1" applyFill="1" applyBorder="1" applyAlignment="1">
      <alignment horizontal="center"/>
    </xf>
    <xf numFmtId="167" fontId="4" fillId="11" borderId="12" xfId="5" applyNumberFormat="1" applyFont="1" applyFill="1" applyBorder="1" applyAlignment="1">
      <alignment horizontal="center"/>
    </xf>
    <xf numFmtId="0" fontId="11" fillId="11" borderId="21" xfId="3" applyFont="1" applyFill="1" applyBorder="1" applyAlignment="1">
      <alignment wrapText="1"/>
    </xf>
    <xf numFmtId="0" fontId="2" fillId="10" borderId="35" xfId="3" applyFont="1" applyFill="1" applyBorder="1" applyAlignment="1">
      <alignment horizontal="left" vertical="center" wrapText="1"/>
    </xf>
    <xf numFmtId="164" fontId="2" fillId="12" borderId="2" xfId="4" applyNumberFormat="1" applyFont="1" applyFill="1" applyBorder="1" applyAlignment="1">
      <alignment horizontal="center"/>
    </xf>
    <xf numFmtId="167" fontId="2" fillId="12" borderId="3" xfId="5" applyNumberFormat="1" applyFont="1" applyFill="1" applyBorder="1" applyAlignment="1">
      <alignment horizontal="center"/>
    </xf>
    <xf numFmtId="167" fontId="2" fillId="12" borderId="4" xfId="5" applyNumberFormat="1" applyFont="1" applyFill="1" applyBorder="1" applyAlignment="1">
      <alignment horizontal="center"/>
    </xf>
    <xf numFmtId="0" fontId="2" fillId="12" borderId="30" xfId="3" applyFont="1" applyFill="1" applyBorder="1" applyAlignment="1">
      <alignment horizontal="left" vertical="center" wrapText="1"/>
    </xf>
    <xf numFmtId="0" fontId="2" fillId="13" borderId="31" xfId="3" applyFont="1" applyFill="1" applyBorder="1" applyAlignment="1">
      <alignment horizontal="left" vertical="center" wrapText="1"/>
    </xf>
    <xf numFmtId="0" fontId="11" fillId="14" borderId="29" xfId="3" applyFont="1" applyFill="1" applyBorder="1" applyAlignment="1">
      <alignment vertical="center" wrapText="1"/>
    </xf>
    <xf numFmtId="0" fontId="11" fillId="14" borderId="7" xfId="3" applyFont="1" applyFill="1" applyBorder="1" applyAlignment="1">
      <alignment vertical="center" wrapText="1"/>
    </xf>
    <xf numFmtId="164" fontId="4" fillId="14" borderId="2" xfId="4" applyNumberFormat="1" applyFont="1" applyFill="1" applyBorder="1" applyAlignment="1">
      <alignment horizontal="center" vertical="center"/>
    </xf>
    <xf numFmtId="167" fontId="4" fillId="14" borderId="3" xfId="5" applyNumberFormat="1" applyFont="1" applyFill="1" applyBorder="1" applyAlignment="1">
      <alignment horizontal="center" vertical="center"/>
    </xf>
    <xf numFmtId="167" fontId="4" fillId="14" borderId="4" xfId="5" applyNumberFormat="1" applyFont="1" applyFill="1" applyBorder="1" applyAlignment="1">
      <alignment horizontal="center" vertical="center"/>
    </xf>
    <xf numFmtId="0" fontId="2" fillId="13" borderId="32" xfId="3" applyFont="1" applyFill="1" applyBorder="1" applyAlignment="1">
      <alignment horizontal="left" vertical="center" wrapText="1"/>
    </xf>
    <xf numFmtId="0" fontId="2" fillId="15" borderId="22" xfId="3" applyFont="1" applyFill="1" applyBorder="1" applyAlignment="1">
      <alignment horizontal="left" vertical="center" wrapText="1"/>
    </xf>
    <xf numFmtId="0" fontId="2" fillId="15" borderId="23" xfId="3" applyFont="1" applyFill="1" applyBorder="1" applyAlignment="1">
      <alignment horizontal="left" vertical="center" wrapText="1"/>
    </xf>
    <xf numFmtId="164" fontId="2" fillId="15" borderId="10" xfId="4" applyNumberFormat="1" applyFont="1" applyFill="1" applyBorder="1" applyAlignment="1">
      <alignment horizontal="center"/>
    </xf>
    <xf numFmtId="167" fontId="2" fillId="15" borderId="24" xfId="5" applyNumberFormat="1" applyFont="1" applyFill="1" applyBorder="1" applyAlignment="1">
      <alignment horizontal="center"/>
    </xf>
    <xf numFmtId="167" fontId="2" fillId="15" borderId="12" xfId="5" applyNumberFormat="1" applyFont="1" applyFill="1" applyBorder="1" applyAlignment="1">
      <alignment horizontal="center"/>
    </xf>
    <xf numFmtId="0" fontId="11" fillId="14" borderId="29" xfId="3" applyFont="1" applyFill="1" applyBorder="1" applyAlignment="1">
      <alignment horizontal="left" vertical="center" wrapText="1"/>
    </xf>
    <xf numFmtId="0" fontId="11" fillId="14" borderId="7" xfId="3" applyFont="1" applyFill="1" applyBorder="1" applyAlignment="1">
      <alignment wrapText="1"/>
    </xf>
    <xf numFmtId="164" fontId="4" fillId="14" borderId="29" xfId="4" applyNumberFormat="1" applyFont="1" applyFill="1" applyBorder="1" applyAlignment="1">
      <alignment horizontal="center" vertical="center"/>
    </xf>
    <xf numFmtId="167" fontId="4" fillId="14" borderId="26" xfId="5" applyNumberFormat="1" applyFont="1" applyFill="1" applyBorder="1" applyAlignment="1">
      <alignment horizontal="center" vertical="center"/>
    </xf>
    <xf numFmtId="167" fontId="4" fillId="14" borderId="7" xfId="5" applyNumberFormat="1" applyFont="1" applyFill="1" applyBorder="1" applyAlignment="1">
      <alignment horizontal="center" vertical="center"/>
    </xf>
    <xf numFmtId="0" fontId="11" fillId="14" borderId="19" xfId="3" applyFont="1" applyFill="1" applyBorder="1" applyAlignment="1">
      <alignment horizontal="left" vertical="center" wrapText="1"/>
    </xf>
    <xf numFmtId="0" fontId="11" fillId="14" borderId="21" xfId="3" applyFont="1" applyFill="1" applyBorder="1" applyAlignment="1">
      <alignment vertical="center" wrapText="1"/>
    </xf>
    <xf numFmtId="164" fontId="4" fillId="14" borderId="19" xfId="4" applyNumberFormat="1" applyFont="1" applyFill="1" applyBorder="1" applyAlignment="1">
      <alignment horizontal="center" vertical="center"/>
    </xf>
    <xf numFmtId="167" fontId="4" fillId="14" borderId="20" xfId="5" applyNumberFormat="1" applyFont="1" applyFill="1" applyBorder="1" applyAlignment="1">
      <alignment horizontal="center" vertical="center"/>
    </xf>
    <xf numFmtId="167" fontId="4" fillId="14" borderId="21" xfId="5" applyNumberFormat="1" applyFont="1" applyFill="1" applyBorder="1" applyAlignment="1">
      <alignment horizontal="center" vertical="center"/>
    </xf>
    <xf numFmtId="167" fontId="2" fillId="15" borderId="14" xfId="5" applyNumberFormat="1" applyFont="1" applyFill="1" applyBorder="1" applyAlignment="1">
      <alignment horizontal="center"/>
    </xf>
    <xf numFmtId="167" fontId="2" fillId="15" borderId="16" xfId="5" applyNumberFormat="1" applyFont="1" applyFill="1" applyBorder="1" applyAlignment="1">
      <alignment horizontal="center"/>
    </xf>
    <xf numFmtId="0" fontId="11" fillId="14" borderId="2" xfId="3" applyFont="1" applyFill="1" applyBorder="1" applyAlignment="1">
      <alignment horizontal="left" vertical="center" wrapText="1"/>
    </xf>
    <xf numFmtId="0" fontId="11" fillId="14" borderId="4" xfId="3" applyFont="1" applyFill="1" applyBorder="1" applyAlignment="1">
      <alignment vertical="center" wrapText="1"/>
    </xf>
    <xf numFmtId="164" fontId="2" fillId="15" borderId="2" xfId="4" applyNumberFormat="1" applyFont="1" applyFill="1" applyBorder="1" applyAlignment="1">
      <alignment horizontal="center"/>
    </xf>
    <xf numFmtId="167" fontId="2" fillId="15" borderId="3" xfId="5" applyNumberFormat="1" applyFont="1" applyFill="1" applyBorder="1" applyAlignment="1">
      <alignment horizontal="center"/>
    </xf>
    <xf numFmtId="167" fontId="2" fillId="15" borderId="4" xfId="5" applyNumberFormat="1" applyFont="1" applyFill="1" applyBorder="1" applyAlignment="1">
      <alignment horizontal="center"/>
    </xf>
    <xf numFmtId="0" fontId="11" fillId="14" borderId="5" xfId="3" applyFont="1" applyFill="1" applyBorder="1" applyAlignment="1">
      <alignment horizontal="left" vertical="center" wrapText="1"/>
    </xf>
    <xf numFmtId="164" fontId="4" fillId="14" borderId="29" xfId="4" applyNumberFormat="1" applyFont="1" applyFill="1" applyBorder="1" applyAlignment="1">
      <alignment horizontal="center"/>
    </xf>
    <xf numFmtId="167" fontId="4" fillId="14" borderId="26" xfId="5" applyNumberFormat="1" applyFont="1" applyFill="1" applyBorder="1" applyAlignment="1">
      <alignment horizontal="center"/>
    </xf>
    <xf numFmtId="167" fontId="4" fillId="14" borderId="7" xfId="5" applyNumberFormat="1" applyFont="1" applyFill="1" applyBorder="1" applyAlignment="1">
      <alignment horizontal="center"/>
    </xf>
    <xf numFmtId="0" fontId="11" fillId="14" borderId="10" xfId="3" applyFont="1" applyFill="1" applyBorder="1" applyAlignment="1">
      <alignment horizontal="left" vertical="center" wrapText="1"/>
    </xf>
    <xf numFmtId="0" fontId="11" fillId="14" borderId="16" xfId="3" applyFont="1" applyFill="1" applyBorder="1" applyAlignment="1">
      <alignment wrapText="1"/>
    </xf>
    <xf numFmtId="164" fontId="4" fillId="14" borderId="13" xfId="4" applyNumberFormat="1" applyFont="1" applyFill="1" applyBorder="1" applyAlignment="1">
      <alignment horizontal="center"/>
    </xf>
    <xf numFmtId="167" fontId="4" fillId="14" borderId="14" xfId="5" applyNumberFormat="1" applyFont="1" applyFill="1" applyBorder="1" applyAlignment="1">
      <alignment horizontal="center"/>
    </xf>
    <xf numFmtId="167" fontId="4" fillId="14" borderId="16" xfId="5" applyNumberFormat="1" applyFont="1" applyFill="1" applyBorder="1" applyAlignment="1">
      <alignment horizontal="center"/>
    </xf>
    <xf numFmtId="0" fontId="11" fillId="14" borderId="27" xfId="3" applyFont="1" applyFill="1" applyBorder="1" applyAlignment="1">
      <alignment horizontal="left" vertical="center" wrapText="1"/>
    </xf>
    <xf numFmtId="0" fontId="11" fillId="14" borderId="21" xfId="3" applyFont="1" applyFill="1" applyBorder="1" applyAlignment="1">
      <alignment wrapText="1"/>
    </xf>
    <xf numFmtId="0" fontId="2" fillId="13" borderId="35" xfId="3" applyFont="1" applyFill="1" applyBorder="1" applyAlignment="1">
      <alignment horizontal="left" vertical="center" wrapText="1"/>
    </xf>
    <xf numFmtId="0" fontId="2" fillId="15" borderId="38" xfId="3" applyFont="1" applyFill="1" applyBorder="1" applyAlignment="1">
      <alignment horizontal="left" vertical="center" wrapText="1"/>
    </xf>
    <xf numFmtId="0" fontId="2" fillId="15" borderId="39" xfId="3" applyFont="1" applyFill="1" applyBorder="1" applyAlignment="1">
      <alignment horizontal="left" vertical="center" wrapText="1"/>
    </xf>
    <xf numFmtId="164" fontId="2" fillId="15" borderId="5" xfId="4" applyNumberFormat="1" applyFont="1" applyFill="1" applyBorder="1" applyAlignment="1">
      <alignment horizontal="center"/>
    </xf>
    <xf numFmtId="167" fontId="2" fillId="15" borderId="6" xfId="5" applyNumberFormat="1" applyFont="1" applyFill="1" applyBorder="1" applyAlignment="1">
      <alignment horizontal="center"/>
    </xf>
    <xf numFmtId="167" fontId="2" fillId="15" borderId="37" xfId="5" applyNumberFormat="1" applyFont="1" applyFill="1" applyBorder="1" applyAlignment="1">
      <alignment horizontal="center"/>
    </xf>
    <xf numFmtId="0" fontId="2" fillId="15" borderId="30" xfId="3" applyFont="1" applyFill="1" applyBorder="1" applyAlignment="1">
      <alignment horizontal="left" vertical="center" wrapText="1"/>
    </xf>
    <xf numFmtId="0" fontId="2" fillId="16" borderId="31" xfId="3" applyFont="1" applyFill="1" applyBorder="1" applyAlignment="1">
      <alignment horizontal="left" vertical="center" wrapText="1"/>
    </xf>
    <xf numFmtId="0" fontId="11" fillId="3" borderId="29" xfId="3" applyFont="1" applyFill="1" applyBorder="1" applyAlignment="1">
      <alignment horizontal="left" vertical="center" wrapText="1"/>
    </xf>
    <xf numFmtId="0" fontId="11" fillId="3" borderId="7" xfId="3" applyFont="1" applyFill="1" applyBorder="1" applyAlignment="1">
      <alignment wrapText="1"/>
    </xf>
    <xf numFmtId="164" fontId="4" fillId="3" borderId="29" xfId="4" applyNumberFormat="1" applyFont="1" applyFill="1" applyBorder="1" applyAlignment="1">
      <alignment horizontal="center"/>
    </xf>
    <xf numFmtId="167" fontId="4" fillId="3" borderId="26" xfId="5" applyNumberFormat="1" applyFont="1" applyFill="1" applyBorder="1" applyAlignment="1">
      <alignment horizontal="center"/>
    </xf>
    <xf numFmtId="167" fontId="4" fillId="3" borderId="7" xfId="5" applyNumberFormat="1" applyFont="1" applyFill="1" applyBorder="1" applyAlignment="1">
      <alignment horizontal="center"/>
    </xf>
    <xf numFmtId="0" fontId="2" fillId="16" borderId="32" xfId="3" applyFont="1" applyFill="1" applyBorder="1" applyAlignment="1">
      <alignment horizontal="left" vertical="center" wrapText="1"/>
    </xf>
    <xf numFmtId="0" fontId="11" fillId="3" borderId="13" xfId="3" applyFont="1" applyFill="1" applyBorder="1" applyAlignment="1">
      <alignment horizontal="left" vertical="center" wrapText="1"/>
    </xf>
    <xf numFmtId="0" fontId="11" fillId="3" borderId="16" xfId="3" applyFont="1" applyFill="1" applyBorder="1" applyAlignment="1">
      <alignment wrapText="1"/>
    </xf>
    <xf numFmtId="164" fontId="4" fillId="3" borderId="13" xfId="4" applyNumberFormat="1" applyFont="1" applyFill="1" applyBorder="1" applyAlignment="1">
      <alignment horizontal="center"/>
    </xf>
    <xf numFmtId="167" fontId="4" fillId="3" borderId="14" xfId="5" applyNumberFormat="1" applyFont="1" applyFill="1" applyBorder="1" applyAlignment="1">
      <alignment horizontal="center"/>
    </xf>
    <xf numFmtId="167" fontId="4" fillId="3" borderId="16" xfId="5" applyNumberFormat="1" applyFont="1" applyFill="1" applyBorder="1" applyAlignment="1">
      <alignment horizontal="center"/>
    </xf>
    <xf numFmtId="0" fontId="11" fillId="3" borderId="40" xfId="3" applyFont="1" applyFill="1" applyBorder="1" applyAlignment="1">
      <alignment horizontal="left" vertical="center" wrapText="1"/>
    </xf>
    <xf numFmtId="164" fontId="4" fillId="3" borderId="40" xfId="4" applyNumberFormat="1" applyFont="1" applyFill="1" applyBorder="1" applyAlignment="1">
      <alignment horizontal="center"/>
    </xf>
    <xf numFmtId="167" fontId="4" fillId="3" borderId="15" xfId="5" applyNumberFormat="1" applyFont="1" applyFill="1" applyBorder="1" applyAlignment="1">
      <alignment horizontal="center"/>
    </xf>
    <xf numFmtId="167" fontId="4" fillId="3" borderId="34" xfId="5" applyNumberFormat="1" applyFont="1" applyFill="1" applyBorder="1" applyAlignment="1">
      <alignment horizontal="center"/>
    </xf>
    <xf numFmtId="0" fontId="11" fillId="3" borderId="19" xfId="3" applyFont="1" applyFill="1" applyBorder="1" applyAlignment="1">
      <alignment horizontal="left" vertical="center" wrapText="1"/>
    </xf>
    <xf numFmtId="164" fontId="4" fillId="3" borderId="19" xfId="4" applyNumberFormat="1" applyFont="1" applyFill="1" applyBorder="1" applyAlignment="1">
      <alignment horizontal="center"/>
    </xf>
    <xf numFmtId="167" fontId="4" fillId="3" borderId="20" xfId="5" applyNumberFormat="1" applyFont="1" applyFill="1" applyBorder="1" applyAlignment="1">
      <alignment horizontal="center"/>
    </xf>
    <xf numFmtId="167" fontId="4" fillId="3" borderId="21" xfId="5" applyNumberFormat="1" applyFont="1" applyFill="1" applyBorder="1" applyAlignment="1">
      <alignment horizontal="center"/>
    </xf>
    <xf numFmtId="0" fontId="2" fillId="17" borderId="22" xfId="3" applyFont="1" applyFill="1" applyBorder="1" applyAlignment="1">
      <alignment horizontal="left" vertical="center" wrapText="1"/>
    </xf>
    <xf numFmtId="0" fontId="2" fillId="17" borderId="23" xfId="3" applyFont="1" applyFill="1" applyBorder="1" applyAlignment="1">
      <alignment horizontal="left" vertical="center" wrapText="1"/>
    </xf>
    <xf numFmtId="164" fontId="2" fillId="17" borderId="2" xfId="4" applyNumberFormat="1" applyFont="1" applyFill="1" applyBorder="1" applyAlignment="1">
      <alignment horizontal="center"/>
    </xf>
    <xf numFmtId="167" fontId="2" fillId="17" borderId="3" xfId="5" applyNumberFormat="1" applyFont="1" applyFill="1" applyBorder="1" applyAlignment="1">
      <alignment horizontal="center"/>
    </xf>
    <xf numFmtId="167" fontId="2" fillId="17" borderId="4" xfId="5" applyNumberFormat="1" applyFont="1" applyFill="1" applyBorder="1" applyAlignment="1">
      <alignment horizontal="center"/>
    </xf>
    <xf numFmtId="0" fontId="11" fillId="3" borderId="8" xfId="3" applyFont="1" applyFill="1" applyBorder="1" applyAlignment="1">
      <alignment horizontal="center" vertical="center" wrapText="1"/>
    </xf>
    <xf numFmtId="0" fontId="11" fillId="3" borderId="33" xfId="3" applyFont="1" applyFill="1" applyBorder="1" applyAlignment="1">
      <alignment horizontal="center" vertical="center" wrapText="1"/>
    </xf>
    <xf numFmtId="0" fontId="10" fillId="3" borderId="16" xfId="3" applyFont="1" applyFill="1" applyBorder="1" applyAlignment="1">
      <alignment wrapText="1"/>
    </xf>
    <xf numFmtId="0" fontId="11" fillId="3" borderId="38" xfId="3" applyFont="1" applyFill="1" applyBorder="1" applyAlignment="1">
      <alignment horizontal="center" vertical="center" wrapText="1"/>
    </xf>
    <xf numFmtId="0" fontId="10" fillId="3" borderId="41" xfId="3" applyFont="1" applyFill="1" applyBorder="1" applyAlignment="1">
      <alignment wrapText="1"/>
    </xf>
    <xf numFmtId="0" fontId="11" fillId="3" borderId="5" xfId="3" applyFont="1" applyFill="1" applyBorder="1" applyAlignment="1">
      <alignment horizontal="left" vertical="center" wrapText="1"/>
    </xf>
    <xf numFmtId="0" fontId="11" fillId="3" borderId="10" xfId="3" applyFont="1" applyFill="1" applyBorder="1" applyAlignment="1">
      <alignment horizontal="left" vertical="center" wrapText="1"/>
    </xf>
    <xf numFmtId="0" fontId="11" fillId="3" borderId="27" xfId="3" applyFont="1" applyFill="1" applyBorder="1" applyAlignment="1">
      <alignment horizontal="left" vertical="center" wrapText="1"/>
    </xf>
    <xf numFmtId="0" fontId="2" fillId="16" borderId="35" xfId="3" applyFont="1" applyFill="1" applyBorder="1" applyAlignment="1">
      <alignment horizontal="left" vertical="center" wrapText="1"/>
    </xf>
    <xf numFmtId="0" fontId="2" fillId="17" borderId="30" xfId="3" applyFont="1" applyFill="1" applyBorder="1" applyAlignment="1">
      <alignment horizontal="left" vertical="center" wrapText="1"/>
    </xf>
    <xf numFmtId="164" fontId="2" fillId="17" borderId="5" xfId="4" applyNumberFormat="1" applyFont="1" applyFill="1" applyBorder="1" applyAlignment="1">
      <alignment horizontal="center"/>
    </xf>
    <xf numFmtId="167" fontId="2" fillId="17" borderId="6" xfId="5" applyNumberFormat="1" applyFont="1" applyFill="1" applyBorder="1" applyAlignment="1">
      <alignment horizontal="center"/>
    </xf>
    <xf numFmtId="167" fontId="2" fillId="17" borderId="37" xfId="5" applyNumberFormat="1" applyFont="1" applyFill="1" applyBorder="1" applyAlignment="1">
      <alignment horizontal="center"/>
    </xf>
    <xf numFmtId="0" fontId="2" fillId="18" borderId="31" xfId="3" applyFont="1" applyFill="1" applyBorder="1" applyAlignment="1">
      <alignment horizontal="left" vertical="center" wrapText="1"/>
    </xf>
    <xf numFmtId="0" fontId="11" fillId="19" borderId="8" xfId="3" applyFont="1" applyFill="1" applyBorder="1" applyAlignment="1">
      <alignment horizontal="left" vertical="center" wrapText="1"/>
    </xf>
    <xf numFmtId="0" fontId="11" fillId="19" borderId="7" xfId="3" applyFont="1" applyFill="1" applyBorder="1" applyAlignment="1">
      <alignment wrapText="1"/>
    </xf>
    <xf numFmtId="164" fontId="4" fillId="19" borderId="29" xfId="4" applyNumberFormat="1" applyFont="1" applyFill="1" applyBorder="1" applyAlignment="1">
      <alignment horizontal="center"/>
    </xf>
    <xf numFmtId="167" fontId="4" fillId="19" borderId="26" xfId="5" applyNumberFormat="1" applyFont="1" applyFill="1" applyBorder="1" applyAlignment="1">
      <alignment horizontal="center"/>
    </xf>
    <xf numFmtId="167" fontId="4" fillId="19" borderId="7" xfId="5" applyNumberFormat="1" applyFont="1" applyFill="1" applyBorder="1" applyAlignment="1">
      <alignment horizontal="center"/>
    </xf>
    <xf numFmtId="0" fontId="2" fillId="18" borderId="32" xfId="3" applyFont="1" applyFill="1" applyBorder="1" applyAlignment="1">
      <alignment horizontal="left" vertical="center" wrapText="1"/>
    </xf>
    <xf numFmtId="0" fontId="11" fillId="19" borderId="33" xfId="3" applyFont="1" applyFill="1" applyBorder="1" applyAlignment="1">
      <alignment horizontal="left" vertical="center" wrapText="1"/>
    </xf>
    <xf numFmtId="0" fontId="11" fillId="19" borderId="16" xfId="3" applyFont="1" applyFill="1" applyBorder="1" applyAlignment="1">
      <alignment wrapText="1"/>
    </xf>
    <xf numFmtId="164" fontId="4" fillId="19" borderId="13" xfId="4" applyNumberFormat="1" applyFont="1" applyFill="1" applyBorder="1" applyAlignment="1">
      <alignment horizontal="center"/>
    </xf>
    <xf numFmtId="167" fontId="4" fillId="19" borderId="14" xfId="5" applyNumberFormat="1" applyFont="1" applyFill="1" applyBorder="1" applyAlignment="1">
      <alignment horizontal="center"/>
    </xf>
    <xf numFmtId="167" fontId="4" fillId="19" borderId="16" xfId="5" applyNumberFormat="1" applyFont="1" applyFill="1" applyBorder="1" applyAlignment="1">
      <alignment horizontal="center"/>
    </xf>
    <xf numFmtId="0" fontId="11" fillId="19" borderId="38" xfId="3" applyFont="1" applyFill="1" applyBorder="1" applyAlignment="1">
      <alignment horizontal="left" vertical="center" wrapText="1"/>
    </xf>
    <xf numFmtId="0" fontId="2" fillId="18" borderId="35" xfId="3" applyFont="1" applyFill="1" applyBorder="1" applyAlignment="1">
      <alignment horizontal="left" vertical="center" wrapText="1"/>
    </xf>
    <xf numFmtId="0" fontId="2" fillId="18" borderId="22" xfId="3" applyFont="1" applyFill="1" applyBorder="1" applyAlignment="1">
      <alignment horizontal="left" vertical="center" wrapText="1"/>
    </xf>
    <xf numFmtId="0" fontId="2" fillId="18" borderId="23" xfId="3" applyFont="1" applyFill="1" applyBorder="1" applyAlignment="1">
      <alignment horizontal="left" vertical="center" wrapText="1"/>
    </xf>
    <xf numFmtId="164" fontId="2" fillId="18" borderId="5" xfId="4" applyNumberFormat="1" applyFont="1" applyFill="1" applyBorder="1" applyAlignment="1">
      <alignment horizontal="center"/>
    </xf>
    <xf numFmtId="167" fontId="2" fillId="18" borderId="6" xfId="5" applyNumberFormat="1" applyFont="1" applyFill="1" applyBorder="1" applyAlignment="1">
      <alignment horizontal="center"/>
    </xf>
    <xf numFmtId="167" fontId="2" fillId="18" borderId="37" xfId="5" applyNumberFormat="1" applyFont="1" applyFill="1" applyBorder="1" applyAlignment="1">
      <alignment horizontal="center"/>
    </xf>
    <xf numFmtId="0" fontId="1" fillId="2" borderId="0" xfId="2" applyFont="1" applyFill="1" applyBorder="1" applyAlignment="1">
      <alignment horizontal="left" vertical="center" wrapText="1"/>
    </xf>
    <xf numFmtId="168" fontId="1" fillId="2" borderId="0" xfId="1" applyNumberFormat="1" applyFill="1" applyBorder="1" applyAlignment="1">
      <alignment horizontal="center" vertical="center"/>
    </xf>
    <xf numFmtId="169" fontId="1" fillId="2" borderId="0" xfId="2" applyNumberFormat="1" applyFill="1" applyAlignment="1">
      <alignment horizontal="center" vertical="center" wrapText="1"/>
    </xf>
    <xf numFmtId="169" fontId="1" fillId="2" borderId="0" xfId="2" applyNumberFormat="1" applyFill="1" applyAlignment="1">
      <alignment horizontal="center" vertical="top" wrapText="1"/>
    </xf>
    <xf numFmtId="169" fontId="8" fillId="2" borderId="0" xfId="2" applyNumberFormat="1" applyFont="1" applyFill="1" applyAlignment="1">
      <alignment horizontal="center" vertical="center"/>
    </xf>
    <xf numFmtId="169" fontId="1" fillId="2" borderId="0" xfId="2" applyNumberFormat="1" applyFill="1" applyAlignment="1">
      <alignment horizontal="center" vertical="center"/>
    </xf>
    <xf numFmtId="167" fontId="1" fillId="2" borderId="0" xfId="2" applyNumberFormat="1" applyFill="1" applyAlignment="1">
      <alignment horizontal="center" vertical="center" wrapText="1"/>
    </xf>
    <xf numFmtId="167" fontId="1" fillId="2" borderId="0" xfId="2" applyNumberFormat="1" applyFill="1" applyAlignment="1">
      <alignment horizontal="center" vertical="top" wrapText="1"/>
    </xf>
    <xf numFmtId="167" fontId="8" fillId="2" borderId="0" xfId="2" applyNumberFormat="1" applyFont="1" applyFill="1" applyAlignment="1">
      <alignment horizontal="center" vertical="center"/>
    </xf>
    <xf numFmtId="167" fontId="1" fillId="2" borderId="0" xfId="2" applyNumberFormat="1" applyFill="1" applyAlignment="1">
      <alignment horizontal="center" vertical="center"/>
    </xf>
    <xf numFmtId="168" fontId="4" fillId="2" borderId="42" xfId="1" applyNumberFormat="1" applyFont="1" applyFill="1" applyBorder="1" applyAlignment="1">
      <alignment horizontal="center" vertical="center" wrapText="1"/>
    </xf>
    <xf numFmtId="167" fontId="4" fillId="2" borderId="42" xfId="2" applyNumberFormat="1" applyFont="1" applyFill="1" applyBorder="1" applyAlignment="1">
      <alignment horizontal="center" vertical="center" wrapText="1"/>
    </xf>
    <xf numFmtId="0" fontId="1" fillId="2" borderId="0" xfId="2" applyFont="1" applyFill="1" applyAlignment="1">
      <alignment vertical="center"/>
    </xf>
    <xf numFmtId="168" fontId="1" fillId="2" borderId="0" xfId="1" applyNumberFormat="1" applyFont="1" applyFill="1" applyBorder="1" applyAlignment="1">
      <alignment horizontal="center" vertical="center" wrapText="1"/>
    </xf>
    <xf numFmtId="167" fontId="1" fillId="2" borderId="0" xfId="2" applyNumberFormat="1" applyFont="1" applyFill="1" applyBorder="1" applyAlignment="1">
      <alignment horizontal="center" vertical="center" wrapText="1"/>
    </xf>
    <xf numFmtId="37" fontId="1" fillId="2" borderId="0" xfId="2" applyNumberFormat="1" applyFont="1" applyFill="1" applyAlignment="1">
      <alignment horizontal="center" vertical="center"/>
    </xf>
    <xf numFmtId="166" fontId="1" fillId="0" borderId="0" xfId="1" applyNumberFormat="1" applyFont="1"/>
    <xf numFmtId="166" fontId="1" fillId="0" borderId="0" xfId="1" applyNumberFormat="1" applyFont="1" applyAlignment="1">
      <alignment horizontal="center"/>
    </xf>
    <xf numFmtId="0" fontId="1" fillId="2" borderId="0" xfId="2" applyFont="1" applyFill="1" applyAlignment="1">
      <alignment horizontal="center" vertical="center"/>
    </xf>
    <xf numFmtId="0" fontId="0" fillId="0" borderId="0" xfId="0" applyFont="1" applyAlignment="1">
      <alignment horizontal="center"/>
    </xf>
    <xf numFmtId="0" fontId="0" fillId="0" borderId="0" xfId="0" applyFont="1"/>
    <xf numFmtId="169" fontId="4" fillId="2" borderId="42" xfId="2" applyNumberFormat="1" applyFont="1" applyFill="1" applyBorder="1" applyAlignment="1">
      <alignment horizontal="center" vertical="center" wrapText="1"/>
    </xf>
    <xf numFmtId="168" fontId="3" fillId="2" borderId="0" xfId="1" applyNumberFormat="1" applyFont="1" applyFill="1" applyBorder="1" applyAlignment="1">
      <alignment horizontal="center" vertical="center"/>
    </xf>
    <xf numFmtId="164" fontId="0" fillId="0" borderId="0" xfId="4" applyNumberFormat="1" applyFont="1" applyAlignment="1">
      <alignment horizontal="center"/>
    </xf>
    <xf numFmtId="166" fontId="7" fillId="0" borderId="0" xfId="6" applyNumberFormat="1" applyFont="1"/>
    <xf numFmtId="166" fontId="7" fillId="0" borderId="0" xfId="6" applyNumberFormat="1" applyFont="1" applyAlignment="1">
      <alignment wrapText="1"/>
    </xf>
    <xf numFmtId="164" fontId="2" fillId="17" borderId="22" xfId="5" applyNumberFormat="1" applyFont="1" applyFill="1" applyBorder="1" applyAlignment="1">
      <alignment horizontal="center"/>
    </xf>
    <xf numFmtId="167" fontId="2" fillId="17" borderId="30" xfId="5" applyNumberFormat="1" applyFont="1" applyFill="1" applyBorder="1" applyAlignment="1">
      <alignment horizontal="center"/>
    </xf>
    <xf numFmtId="167" fontId="2" fillId="17" borderId="23" xfId="5" applyNumberFormat="1" applyFont="1" applyFill="1" applyBorder="1" applyAlignment="1">
      <alignment horizontal="center"/>
    </xf>
    <xf numFmtId="166" fontId="0" fillId="0" borderId="0" xfId="6" applyNumberFormat="1" applyFont="1"/>
    <xf numFmtId="164" fontId="0" fillId="0" borderId="0" xfId="6" applyNumberFormat="1" applyFont="1" applyBorder="1" applyAlignment="1">
      <alignment horizontal="center"/>
    </xf>
    <xf numFmtId="166" fontId="0" fillId="0" borderId="0" xfId="6" applyNumberFormat="1" applyFont="1" applyBorder="1" applyAlignment="1">
      <alignment horizontal="center"/>
    </xf>
    <xf numFmtId="166" fontId="8" fillId="0" borderId="0" xfId="6" applyNumberFormat="1" applyFont="1" applyAlignment="1">
      <alignment wrapText="1"/>
    </xf>
    <xf numFmtId="164" fontId="4" fillId="20" borderId="22" xfId="6" applyNumberFormat="1" applyFont="1" applyFill="1" applyBorder="1" applyAlignment="1">
      <alignment horizontal="center"/>
    </xf>
    <xf numFmtId="167" fontId="10" fillId="20" borderId="30" xfId="5" applyNumberFormat="1" applyFont="1" applyFill="1" applyBorder="1" applyAlignment="1">
      <alignment horizontal="center"/>
    </xf>
    <xf numFmtId="167" fontId="10" fillId="20" borderId="23" xfId="5" applyNumberFormat="1" applyFont="1" applyFill="1" applyBorder="1" applyAlignment="1">
      <alignment horizontal="center"/>
    </xf>
    <xf numFmtId="165" fontId="4" fillId="0" borderId="43" xfId="0" applyNumberFormat="1" applyFont="1" applyBorder="1" applyAlignment="1">
      <alignment horizontal="center"/>
    </xf>
    <xf numFmtId="165" fontId="4" fillId="0" borderId="44" xfId="0" applyNumberFormat="1" applyFont="1" applyBorder="1" applyAlignment="1">
      <alignment horizontal="center"/>
    </xf>
    <xf numFmtId="165" fontId="4" fillId="0" borderId="45" xfId="0" applyNumberFormat="1" applyFont="1" applyBorder="1" applyAlignment="1">
      <alignment horizontal="center"/>
    </xf>
    <xf numFmtId="164" fontId="0" fillId="0" borderId="0" xfId="6" applyNumberFormat="1" applyFont="1" applyAlignment="1">
      <alignment horizontal="center"/>
    </xf>
    <xf numFmtId="166" fontId="0" fillId="0" borderId="0" xfId="6" applyNumberFormat="1" applyFont="1" applyAlignment="1">
      <alignment horizontal="center"/>
    </xf>
    <xf numFmtId="0" fontId="9" fillId="21" borderId="2" xfId="3" applyFont="1" applyFill="1" applyBorder="1" applyAlignment="1">
      <alignment horizontal="left" vertical="center"/>
    </xf>
    <xf numFmtId="0" fontId="9" fillId="21" borderId="3" xfId="3" applyFont="1" applyFill="1" applyBorder="1" applyAlignment="1">
      <alignment horizontal="left" vertical="center"/>
    </xf>
    <xf numFmtId="0" fontId="9" fillId="21" borderId="3" xfId="3" applyFont="1" applyFill="1" applyBorder="1" applyAlignment="1">
      <alignment horizontal="left" vertical="center" wrapText="1"/>
    </xf>
    <xf numFmtId="0" fontId="9" fillId="21" borderId="3" xfId="3" applyFont="1" applyFill="1" applyBorder="1" applyAlignment="1">
      <alignment horizontal="center" vertical="center" wrapText="1"/>
    </xf>
    <xf numFmtId="164" fontId="9" fillId="3" borderId="3" xfId="4" applyNumberFormat="1" applyFont="1" applyFill="1" applyBorder="1" applyAlignment="1">
      <alignment horizontal="center" vertical="center"/>
    </xf>
    <xf numFmtId="0" fontId="4" fillId="2" borderId="0" xfId="2" applyFont="1" applyFill="1" applyAlignment="1">
      <alignment horizontal="center" vertical="center" wrapText="1"/>
    </xf>
    <xf numFmtId="0" fontId="2" fillId="5" borderId="8" xfId="2" applyFont="1" applyFill="1" applyBorder="1" applyAlignment="1">
      <alignment horizontal="center" vertical="top" textRotation="90"/>
    </xf>
    <xf numFmtId="0" fontId="2" fillId="6" borderId="46" xfId="2" applyFont="1" applyFill="1" applyBorder="1" applyAlignment="1">
      <alignment horizontal="center" vertical="center" wrapText="1"/>
    </xf>
    <xf numFmtId="0" fontId="4" fillId="22" borderId="46" xfId="2" applyFont="1" applyFill="1" applyBorder="1" applyAlignment="1">
      <alignment horizontal="left" vertical="center" wrapText="1"/>
    </xf>
    <xf numFmtId="0" fontId="1" fillId="23" borderId="0" xfId="2" applyFill="1" applyBorder="1" applyAlignment="1">
      <alignment horizontal="center" vertical="center"/>
    </xf>
    <xf numFmtId="0" fontId="1" fillId="23" borderId="0" xfId="2" applyFill="1" applyBorder="1" applyAlignment="1">
      <alignment horizontal="left" vertical="center" wrapText="1"/>
    </xf>
    <xf numFmtId="0" fontId="1" fillId="23" borderId="0" xfId="2" applyFill="1" applyBorder="1" applyAlignment="1">
      <alignment horizontal="left" vertical="top" wrapText="1"/>
    </xf>
    <xf numFmtId="165" fontId="8" fillId="23" borderId="11" xfId="2" applyNumberFormat="1" applyFont="1" applyFill="1" applyBorder="1" applyAlignment="1">
      <alignment horizontal="center" vertical="center" wrapText="1"/>
    </xf>
    <xf numFmtId="167" fontId="0" fillId="23" borderId="11" xfId="5" applyNumberFormat="1" applyFont="1" applyFill="1" applyBorder="1" applyAlignment="1">
      <alignment horizontal="center" vertical="center"/>
    </xf>
    <xf numFmtId="167" fontId="8" fillId="23" borderId="11" xfId="2" applyNumberFormat="1" applyFont="1" applyFill="1" applyBorder="1" applyAlignment="1">
      <alignment horizontal="center" vertical="center" wrapText="1"/>
    </xf>
    <xf numFmtId="167" fontId="8" fillId="23" borderId="37" xfId="2" applyNumberFormat="1" applyFont="1" applyFill="1" applyBorder="1" applyAlignment="1">
      <alignment horizontal="center" vertical="center" wrapText="1"/>
    </xf>
    <xf numFmtId="0" fontId="0" fillId="0" borderId="0" xfId="0" applyAlignment="1">
      <alignment horizontal="center"/>
    </xf>
    <xf numFmtId="0" fontId="2" fillId="5" borderId="33" xfId="2" applyFont="1" applyFill="1" applyBorder="1" applyAlignment="1">
      <alignment horizontal="center" vertical="top" textRotation="90"/>
    </xf>
    <xf numFmtId="0" fontId="2" fillId="6" borderId="0" xfId="2" applyFont="1" applyFill="1" applyBorder="1" applyAlignment="1">
      <alignment horizontal="center" vertical="center" wrapText="1"/>
    </xf>
    <xf numFmtId="0" fontId="4" fillId="22" borderId="0" xfId="2" applyFont="1" applyFill="1" applyBorder="1" applyAlignment="1">
      <alignment horizontal="left" vertical="center" wrapText="1"/>
    </xf>
    <xf numFmtId="0" fontId="1" fillId="2" borderId="0" xfId="2" applyFill="1" applyBorder="1" applyAlignment="1">
      <alignment horizontal="left" vertical="center" wrapText="1"/>
    </xf>
    <xf numFmtId="0" fontId="1" fillId="2" borderId="0" xfId="2" applyFill="1" applyBorder="1" applyAlignment="1">
      <alignment horizontal="left" vertical="top" wrapText="1"/>
    </xf>
    <xf numFmtId="165" fontId="8" fillId="2" borderId="11" xfId="2" applyNumberFormat="1" applyFont="1" applyFill="1" applyBorder="1" applyAlignment="1">
      <alignment horizontal="center" vertical="center" wrapText="1"/>
    </xf>
    <xf numFmtId="167" fontId="0" fillId="2" borderId="11" xfId="5" applyNumberFormat="1" applyFont="1" applyFill="1" applyBorder="1" applyAlignment="1">
      <alignment horizontal="center" vertical="center"/>
    </xf>
    <xf numFmtId="167" fontId="0" fillId="2" borderId="47" xfId="5" applyNumberFormat="1" applyFont="1" applyFill="1" applyBorder="1" applyAlignment="1">
      <alignment horizontal="center" vertical="center"/>
    </xf>
    <xf numFmtId="167" fontId="0" fillId="23" borderId="47" xfId="5" applyNumberFormat="1" applyFont="1" applyFill="1" applyBorder="1" applyAlignment="1">
      <alignment horizontal="center" vertical="center"/>
    </xf>
    <xf numFmtId="0" fontId="1" fillId="0" borderId="0" xfId="2" applyFill="1" applyBorder="1" applyAlignment="1">
      <alignment horizontal="center" vertical="center"/>
    </xf>
    <xf numFmtId="0" fontId="1" fillId="0" borderId="0" xfId="2" applyFill="1" applyBorder="1" applyAlignment="1">
      <alignment horizontal="left" vertical="center" wrapText="1"/>
    </xf>
    <xf numFmtId="0" fontId="1" fillId="0" borderId="0" xfId="2" applyFill="1" applyBorder="1" applyAlignment="1">
      <alignment horizontal="left" vertical="top" wrapText="1"/>
    </xf>
    <xf numFmtId="165" fontId="8" fillId="0" borderId="11" xfId="2" applyNumberFormat="1" applyFont="1" applyFill="1" applyBorder="1" applyAlignment="1">
      <alignment horizontal="center" vertical="center" wrapText="1"/>
    </xf>
    <xf numFmtId="167" fontId="0" fillId="0" borderId="11" xfId="5" applyNumberFormat="1" applyFont="1" applyFill="1" applyBorder="1" applyAlignment="1">
      <alignment horizontal="center" vertical="center"/>
    </xf>
    <xf numFmtId="167" fontId="0" fillId="0" borderId="47" xfId="5" applyNumberFormat="1" applyFont="1" applyFill="1" applyBorder="1" applyAlignment="1">
      <alignment horizontal="center" vertical="center"/>
    </xf>
    <xf numFmtId="0" fontId="4" fillId="22" borderId="0" xfId="2" applyFont="1" applyFill="1" applyBorder="1" applyAlignment="1">
      <alignment horizontal="left" vertical="center"/>
    </xf>
    <xf numFmtId="0" fontId="12" fillId="22" borderId="0" xfId="2" applyFont="1" applyFill="1" applyBorder="1" applyAlignment="1">
      <alignment horizontal="center" vertical="center"/>
    </xf>
    <xf numFmtId="0" fontId="12" fillId="22" borderId="0" xfId="2" applyFont="1" applyFill="1" applyBorder="1" applyAlignment="1">
      <alignment horizontal="left" vertical="center" wrapText="1"/>
    </xf>
    <xf numFmtId="0" fontId="12" fillId="22" borderId="0" xfId="2" applyFont="1" applyFill="1" applyBorder="1" applyAlignment="1">
      <alignment horizontal="left" vertical="top" wrapText="1"/>
    </xf>
    <xf numFmtId="165" fontId="13" fillId="22" borderId="11" xfId="2" applyNumberFormat="1" applyFont="1" applyFill="1" applyBorder="1" applyAlignment="1">
      <alignment horizontal="center" vertical="center" wrapText="1"/>
    </xf>
    <xf numFmtId="167" fontId="13" fillId="22" borderId="11" xfId="2" applyNumberFormat="1" applyFont="1" applyFill="1" applyBorder="1" applyAlignment="1">
      <alignment horizontal="center" vertical="center" wrapText="1"/>
    </xf>
    <xf numFmtId="167" fontId="13" fillId="22" borderId="47" xfId="2" applyNumberFormat="1" applyFont="1" applyFill="1" applyBorder="1" applyAlignment="1">
      <alignment horizontal="center" vertical="center" wrapText="1"/>
    </xf>
    <xf numFmtId="170" fontId="0" fillId="0" borderId="0" xfId="0" applyNumberFormat="1" applyAlignment="1">
      <alignment horizontal="center"/>
    </xf>
    <xf numFmtId="0" fontId="4" fillId="22" borderId="0" xfId="2" applyFont="1" applyFill="1" applyBorder="1" applyAlignment="1">
      <alignment horizontal="left" vertical="center" wrapText="1"/>
    </xf>
    <xf numFmtId="167" fontId="8" fillId="2" borderId="11" xfId="5" applyNumberFormat="1" applyFont="1" applyFill="1" applyBorder="1" applyAlignment="1">
      <alignment horizontal="center" vertical="center"/>
    </xf>
    <xf numFmtId="167" fontId="8" fillId="2" borderId="47" xfId="5" applyNumberFormat="1" applyFont="1" applyFill="1" applyBorder="1" applyAlignment="1">
      <alignment horizontal="center" vertical="center"/>
    </xf>
    <xf numFmtId="167" fontId="12" fillId="22" borderId="11" xfId="5" applyNumberFormat="1" applyFont="1" applyFill="1" applyBorder="1" applyAlignment="1">
      <alignment horizontal="center" vertical="center"/>
    </xf>
    <xf numFmtId="0" fontId="2" fillId="6" borderId="48" xfId="2" applyFont="1" applyFill="1" applyBorder="1" applyAlignment="1">
      <alignment vertical="center"/>
    </xf>
    <xf numFmtId="0" fontId="4" fillId="6" borderId="48" xfId="2" applyFont="1" applyFill="1" applyBorder="1" applyAlignment="1">
      <alignment horizontal="left" vertical="center"/>
    </xf>
    <xf numFmtId="0" fontId="1" fillId="6" borderId="48" xfId="2" applyFill="1" applyBorder="1" applyAlignment="1">
      <alignment horizontal="center" vertical="center"/>
    </xf>
    <xf numFmtId="0" fontId="1" fillId="6" borderId="48" xfId="2" applyFill="1" applyBorder="1" applyAlignment="1">
      <alignment horizontal="left" vertical="center" wrapText="1"/>
    </xf>
    <xf numFmtId="0" fontId="1" fillId="6" borderId="48" xfId="2" applyFill="1" applyBorder="1" applyAlignment="1">
      <alignment horizontal="left" vertical="top" wrapText="1"/>
    </xf>
    <xf numFmtId="165" fontId="2" fillId="6" borderId="18" xfId="2" applyNumberFormat="1" applyFont="1" applyFill="1" applyBorder="1" applyAlignment="1">
      <alignment horizontal="center" vertical="center" wrapText="1"/>
    </xf>
    <xf numFmtId="169" fontId="2" fillId="6" borderId="18" xfId="5" applyNumberFormat="1" applyFont="1" applyFill="1" applyBorder="1" applyAlignment="1">
      <alignment horizontal="center" vertical="center"/>
    </xf>
    <xf numFmtId="169" fontId="2" fillId="6" borderId="36" xfId="5" applyNumberFormat="1" applyFont="1" applyFill="1" applyBorder="1" applyAlignment="1">
      <alignment horizontal="center" vertical="center"/>
    </xf>
    <xf numFmtId="167" fontId="12" fillId="22" borderId="47" xfId="5" applyNumberFormat="1" applyFont="1" applyFill="1" applyBorder="1" applyAlignment="1">
      <alignment horizontal="center" vertical="center"/>
    </xf>
    <xf numFmtId="165" fontId="8" fillId="2" borderId="6" xfId="2" applyNumberFormat="1" applyFont="1" applyFill="1" applyBorder="1" applyAlignment="1">
      <alignment horizontal="center" vertical="center" wrapText="1"/>
    </xf>
    <xf numFmtId="167" fontId="0" fillId="2" borderId="6" xfId="5" applyNumberFormat="1" applyFont="1" applyFill="1" applyBorder="1" applyAlignment="1">
      <alignment horizontal="center" vertical="center"/>
    </xf>
    <xf numFmtId="167" fontId="0" fillId="2" borderId="37" xfId="5" applyNumberFormat="1" applyFont="1" applyFill="1" applyBorder="1" applyAlignment="1">
      <alignment horizontal="center" vertical="center"/>
    </xf>
    <xf numFmtId="0" fontId="2" fillId="6" borderId="0" xfId="2" applyFont="1" applyFill="1" applyBorder="1" applyAlignment="1">
      <alignment vertical="center"/>
    </xf>
    <xf numFmtId="0" fontId="2" fillId="6" borderId="0" xfId="2" applyFont="1" applyFill="1" applyBorder="1" applyAlignment="1">
      <alignment horizontal="left" vertical="center" wrapText="1"/>
    </xf>
    <xf numFmtId="0" fontId="2" fillId="6" borderId="0" xfId="2" applyFont="1" applyFill="1" applyBorder="1" applyAlignment="1">
      <alignment horizontal="center" vertical="center"/>
    </xf>
    <xf numFmtId="0" fontId="2" fillId="6" borderId="0" xfId="2" applyFont="1" applyFill="1" applyBorder="1" applyAlignment="1">
      <alignment horizontal="left" vertical="top" wrapText="1"/>
    </xf>
    <xf numFmtId="165" fontId="2" fillId="6" borderId="24" xfId="2" applyNumberFormat="1" applyFont="1" applyFill="1" applyBorder="1" applyAlignment="1">
      <alignment horizontal="center" vertical="center" wrapText="1"/>
    </xf>
    <xf numFmtId="169" fontId="2" fillId="6" borderId="24" xfId="5" applyNumberFormat="1" applyFont="1" applyFill="1" applyBorder="1" applyAlignment="1">
      <alignment horizontal="center" vertical="center"/>
    </xf>
    <xf numFmtId="169" fontId="2" fillId="6" borderId="12" xfId="5" applyNumberFormat="1" applyFont="1" applyFill="1" applyBorder="1" applyAlignment="1">
      <alignment horizontal="center" vertical="center"/>
    </xf>
    <xf numFmtId="0" fontId="2" fillId="5" borderId="38" xfId="2" applyFont="1" applyFill="1" applyBorder="1" applyAlignment="1">
      <alignment vertical="center"/>
    </xf>
    <xf numFmtId="0" fontId="2" fillId="5" borderId="48" xfId="2" applyFont="1" applyFill="1" applyBorder="1" applyAlignment="1">
      <alignment vertical="center"/>
    </xf>
    <xf numFmtId="0" fontId="2" fillId="5" borderId="48" xfId="2" applyFont="1" applyFill="1" applyBorder="1" applyAlignment="1">
      <alignment horizontal="left" vertical="center" wrapText="1"/>
    </xf>
    <xf numFmtId="0" fontId="2" fillId="5" borderId="48" xfId="2" applyFont="1" applyFill="1" applyBorder="1" applyAlignment="1">
      <alignment horizontal="center" vertical="center"/>
    </xf>
    <xf numFmtId="0" fontId="2" fillId="5" borderId="48" xfId="2" applyFont="1" applyFill="1" applyBorder="1" applyAlignment="1">
      <alignment horizontal="left" vertical="top" wrapText="1"/>
    </xf>
    <xf numFmtId="165" fontId="2" fillId="5" borderId="18" xfId="2" applyNumberFormat="1" applyFont="1" applyFill="1" applyBorder="1" applyAlignment="1">
      <alignment horizontal="center" vertical="center" wrapText="1"/>
    </xf>
    <xf numFmtId="169" fontId="2" fillId="5" borderId="18" xfId="5" applyNumberFormat="1" applyFont="1" applyFill="1" applyBorder="1" applyAlignment="1">
      <alignment horizontal="center" vertical="center"/>
    </xf>
    <xf numFmtId="169" fontId="2" fillId="5" borderId="36" xfId="5" applyNumberFormat="1" applyFont="1" applyFill="1" applyBorder="1" applyAlignment="1">
      <alignment horizontal="center" vertical="center"/>
    </xf>
    <xf numFmtId="0" fontId="2" fillId="7" borderId="8" xfId="2" applyFont="1" applyFill="1" applyBorder="1" applyAlignment="1">
      <alignment horizontal="center" vertical="center" textRotation="90"/>
    </xf>
    <xf numFmtId="0" fontId="2" fillId="9" borderId="46" xfId="2" applyFont="1" applyFill="1" applyBorder="1" applyAlignment="1">
      <alignment horizontal="center" vertical="center" wrapText="1"/>
    </xf>
    <xf numFmtId="0" fontId="4" fillId="8" borderId="46" xfId="2" applyFont="1" applyFill="1" applyBorder="1" applyAlignment="1">
      <alignment horizontal="left" vertical="center" wrapText="1"/>
    </xf>
    <xf numFmtId="0" fontId="1" fillId="24" borderId="46" xfId="2" applyFill="1" applyBorder="1" applyAlignment="1">
      <alignment horizontal="center" vertical="center"/>
    </xf>
    <xf numFmtId="0" fontId="1" fillId="24" borderId="46" xfId="2" applyFill="1" applyBorder="1" applyAlignment="1">
      <alignment horizontal="left" vertical="center" wrapText="1"/>
    </xf>
    <xf numFmtId="0" fontId="1" fillId="24" borderId="46" xfId="2" applyFill="1" applyBorder="1" applyAlignment="1">
      <alignment horizontal="left" vertical="top" wrapText="1"/>
    </xf>
    <xf numFmtId="165" fontId="8" fillId="24" borderId="6" xfId="2" applyNumberFormat="1" applyFont="1" applyFill="1" applyBorder="1" applyAlignment="1">
      <alignment horizontal="center" vertical="center" wrapText="1"/>
    </xf>
    <xf numFmtId="167" fontId="0" fillId="24" borderId="6" xfId="5" applyNumberFormat="1" applyFont="1" applyFill="1" applyBorder="1" applyAlignment="1">
      <alignment horizontal="center" vertical="center"/>
    </xf>
    <xf numFmtId="167" fontId="0" fillId="24" borderId="37" xfId="5" applyNumberFormat="1" applyFont="1" applyFill="1" applyBorder="1" applyAlignment="1">
      <alignment horizontal="center" vertical="center"/>
    </xf>
    <xf numFmtId="0" fontId="2" fillId="7" borderId="33" xfId="2" applyFont="1" applyFill="1" applyBorder="1" applyAlignment="1">
      <alignment horizontal="center" vertical="center" textRotation="90"/>
    </xf>
    <xf numFmtId="0" fontId="2" fillId="9" borderId="0" xfId="2" applyFont="1" applyFill="1" applyBorder="1" applyAlignment="1">
      <alignment horizontal="center" vertical="center" wrapText="1"/>
    </xf>
    <xf numFmtId="0" fontId="4" fillId="8" borderId="0" xfId="2" applyFont="1" applyFill="1" applyBorder="1" applyAlignment="1">
      <alignment horizontal="left" vertical="center" wrapText="1"/>
    </xf>
    <xf numFmtId="0" fontId="1" fillId="24" borderId="0" xfId="2" applyFill="1" applyBorder="1" applyAlignment="1">
      <alignment horizontal="center" vertical="center"/>
    </xf>
    <xf numFmtId="0" fontId="1" fillId="24" borderId="0" xfId="2" applyFill="1" applyBorder="1" applyAlignment="1">
      <alignment horizontal="left" vertical="center" wrapText="1"/>
    </xf>
    <xf numFmtId="0" fontId="1" fillId="24" borderId="0" xfId="2" applyFill="1" applyBorder="1" applyAlignment="1">
      <alignment horizontal="left" vertical="top" wrapText="1"/>
    </xf>
    <xf numFmtId="165" fontId="8" fillId="24" borderId="11" xfId="2" applyNumberFormat="1" applyFont="1" applyFill="1" applyBorder="1" applyAlignment="1">
      <alignment horizontal="center" vertical="center" wrapText="1"/>
    </xf>
    <xf numFmtId="167" fontId="0" fillId="24" borderId="11" xfId="5" applyNumberFormat="1" applyFont="1" applyFill="1" applyBorder="1" applyAlignment="1">
      <alignment horizontal="center" vertical="center"/>
    </xf>
    <xf numFmtId="167" fontId="0" fillId="24" borderId="47" xfId="5" applyNumberFormat="1" applyFont="1" applyFill="1" applyBorder="1" applyAlignment="1">
      <alignment horizontal="center" vertical="center"/>
    </xf>
    <xf numFmtId="0" fontId="4" fillId="8" borderId="0" xfId="2" applyFont="1" applyFill="1" applyBorder="1" applyAlignment="1">
      <alignment horizontal="left" vertical="center" wrapText="1"/>
    </xf>
    <xf numFmtId="0" fontId="4" fillId="8" borderId="0" xfId="2" applyFont="1" applyFill="1" applyBorder="1" applyAlignment="1">
      <alignment horizontal="left" vertical="center"/>
    </xf>
    <xf numFmtId="0" fontId="12" fillId="8" borderId="0" xfId="2" applyFont="1" applyFill="1" applyBorder="1" applyAlignment="1">
      <alignment horizontal="center" vertical="center"/>
    </xf>
    <xf numFmtId="0" fontId="12" fillId="8" borderId="0" xfId="2" applyFont="1" applyFill="1" applyBorder="1" applyAlignment="1">
      <alignment horizontal="left" vertical="center" wrapText="1"/>
    </xf>
    <xf numFmtId="0" fontId="12" fillId="8" borderId="0" xfId="2" applyFont="1" applyFill="1" applyBorder="1" applyAlignment="1">
      <alignment horizontal="left" vertical="top" wrapText="1"/>
    </xf>
    <xf numFmtId="165" fontId="13" fillId="8" borderId="11" xfId="2" applyNumberFormat="1" applyFont="1" applyFill="1" applyBorder="1" applyAlignment="1">
      <alignment horizontal="center" vertical="center" wrapText="1"/>
    </xf>
    <xf numFmtId="167" fontId="13" fillId="8" borderId="11" xfId="2" applyNumberFormat="1" applyFont="1" applyFill="1" applyBorder="1" applyAlignment="1">
      <alignment horizontal="center" vertical="center" wrapText="1"/>
    </xf>
    <xf numFmtId="167" fontId="13" fillId="8" borderId="47" xfId="2" applyNumberFormat="1" applyFont="1" applyFill="1" applyBorder="1" applyAlignment="1">
      <alignment horizontal="center" vertical="center" wrapText="1"/>
    </xf>
    <xf numFmtId="0" fontId="2" fillId="9" borderId="48" xfId="2" applyFont="1" applyFill="1" applyBorder="1" applyAlignment="1">
      <alignment vertical="center"/>
    </xf>
    <xf numFmtId="0" fontId="2" fillId="9" borderId="48" xfId="2" applyFont="1" applyFill="1" applyBorder="1" applyAlignment="1">
      <alignment horizontal="left" vertical="center" wrapText="1"/>
    </xf>
    <xf numFmtId="0" fontId="5" fillId="9" borderId="48" xfId="2" applyFont="1" applyFill="1" applyBorder="1" applyAlignment="1">
      <alignment horizontal="center" vertical="center"/>
    </xf>
    <xf numFmtId="0" fontId="5" fillId="9" borderId="48" xfId="2" applyFont="1" applyFill="1" applyBorder="1" applyAlignment="1">
      <alignment horizontal="left" vertical="center" wrapText="1"/>
    </xf>
    <xf numFmtId="0" fontId="5" fillId="9" borderId="48" xfId="2" applyFont="1" applyFill="1" applyBorder="1" applyAlignment="1">
      <alignment horizontal="left" vertical="top" wrapText="1"/>
    </xf>
    <xf numFmtId="165" fontId="2" fillId="9" borderId="18" xfId="2" applyNumberFormat="1" applyFont="1" applyFill="1" applyBorder="1" applyAlignment="1">
      <alignment horizontal="center" vertical="center" wrapText="1"/>
    </xf>
    <xf numFmtId="169" fontId="2" fillId="9" borderId="18" xfId="2" applyNumberFormat="1" applyFont="1" applyFill="1" applyBorder="1" applyAlignment="1">
      <alignment horizontal="center" vertical="center" wrapText="1"/>
    </xf>
    <xf numFmtId="169" fontId="2" fillId="9" borderId="36" xfId="2" applyNumberFormat="1" applyFont="1" applyFill="1" applyBorder="1" applyAlignment="1">
      <alignment horizontal="center" vertical="center" wrapText="1"/>
    </xf>
    <xf numFmtId="0" fontId="2" fillId="9" borderId="48" xfId="2" applyFont="1" applyFill="1" applyBorder="1" applyAlignment="1">
      <alignment horizontal="center" vertical="center"/>
    </xf>
    <xf numFmtId="0" fontId="2" fillId="9" borderId="48" xfId="2" applyFont="1" applyFill="1" applyBorder="1" applyAlignment="1">
      <alignment horizontal="left" vertical="top" wrapText="1"/>
    </xf>
    <xf numFmtId="0" fontId="4" fillId="8" borderId="0" xfId="2" applyFont="1" applyFill="1" applyBorder="1" applyAlignment="1">
      <alignment horizontal="left" vertical="center"/>
    </xf>
    <xf numFmtId="0" fontId="0" fillId="0" borderId="0" xfId="2" applyFont="1" applyFill="1" applyBorder="1" applyAlignment="1">
      <alignment horizontal="left" vertical="center" wrapText="1"/>
    </xf>
    <xf numFmtId="0" fontId="0" fillId="0" borderId="0" xfId="2" applyFont="1" applyFill="1" applyBorder="1" applyAlignment="1">
      <alignment horizontal="left" vertical="top" wrapText="1"/>
    </xf>
    <xf numFmtId="167" fontId="12" fillId="8" borderId="11" xfId="5" applyNumberFormat="1" applyFont="1" applyFill="1" applyBorder="1" applyAlignment="1">
      <alignment horizontal="center" vertical="center"/>
    </xf>
    <xf numFmtId="167" fontId="12" fillId="8" borderId="47" xfId="5" applyNumberFormat="1" applyFont="1" applyFill="1" applyBorder="1" applyAlignment="1">
      <alignment horizontal="center" vertical="center"/>
    </xf>
    <xf numFmtId="0" fontId="2" fillId="9" borderId="0" xfId="2" applyFont="1" applyFill="1" applyBorder="1" applyAlignment="1">
      <alignment vertical="center"/>
    </xf>
    <xf numFmtId="0" fontId="2" fillId="9" borderId="0" xfId="2" applyFont="1" applyFill="1" applyBorder="1" applyAlignment="1">
      <alignment horizontal="left" vertical="center" wrapText="1"/>
    </xf>
    <xf numFmtId="0" fontId="2" fillId="9" borderId="0" xfId="2" applyFont="1" applyFill="1" applyBorder="1" applyAlignment="1">
      <alignment horizontal="center" vertical="center"/>
    </xf>
    <xf numFmtId="0" fontId="2" fillId="9" borderId="0" xfId="2" applyFont="1" applyFill="1" applyBorder="1" applyAlignment="1">
      <alignment horizontal="left" vertical="top" wrapText="1"/>
    </xf>
    <xf numFmtId="165" fontId="2" fillId="9" borderId="24" xfId="2" applyNumberFormat="1" applyFont="1" applyFill="1" applyBorder="1" applyAlignment="1">
      <alignment horizontal="center" vertical="center" wrapText="1"/>
    </xf>
    <xf numFmtId="169" fontId="2" fillId="9" borderId="24" xfId="5" applyNumberFormat="1" applyFont="1" applyFill="1" applyBorder="1" applyAlignment="1">
      <alignment horizontal="center" vertical="center"/>
    </xf>
    <xf numFmtId="169" fontId="2" fillId="9" borderId="12" xfId="5" applyNumberFormat="1" applyFont="1" applyFill="1" applyBorder="1" applyAlignment="1">
      <alignment horizontal="center" vertical="center"/>
    </xf>
    <xf numFmtId="0" fontId="2" fillId="7" borderId="38" xfId="2" applyFont="1" applyFill="1" applyBorder="1" applyAlignment="1">
      <alignment vertical="center"/>
    </xf>
    <xf numFmtId="0" fontId="2" fillId="7" borderId="48" xfId="2" applyFont="1" applyFill="1" applyBorder="1" applyAlignment="1">
      <alignment vertical="center"/>
    </xf>
    <xf numFmtId="0" fontId="2" fillId="7" borderId="48" xfId="2" applyFont="1" applyFill="1" applyBorder="1" applyAlignment="1">
      <alignment horizontal="left" vertical="center" wrapText="1"/>
    </xf>
    <xf numFmtId="0" fontId="2" fillId="7" borderId="48" xfId="2" applyFont="1" applyFill="1" applyBorder="1" applyAlignment="1">
      <alignment horizontal="center" vertical="center"/>
    </xf>
    <xf numFmtId="0" fontId="2" fillId="7" borderId="48" xfId="2" applyFont="1" applyFill="1" applyBorder="1" applyAlignment="1">
      <alignment horizontal="left" vertical="top" wrapText="1"/>
    </xf>
    <xf numFmtId="165" fontId="2" fillId="7" borderId="18" xfId="2" applyNumberFormat="1" applyFont="1" applyFill="1" applyBorder="1" applyAlignment="1">
      <alignment horizontal="center" vertical="center" wrapText="1"/>
    </xf>
    <xf numFmtId="169" fontId="2" fillId="7" borderId="18" xfId="5" applyNumberFormat="1" applyFont="1" applyFill="1" applyBorder="1" applyAlignment="1">
      <alignment horizontal="center" vertical="center"/>
    </xf>
    <xf numFmtId="169" fontId="2" fillId="7" borderId="36" xfId="5" applyNumberFormat="1" applyFont="1" applyFill="1" applyBorder="1" applyAlignment="1">
      <alignment horizontal="center" vertical="center"/>
    </xf>
    <xf numFmtId="0" fontId="2" fillId="10" borderId="8" xfId="2" applyFont="1" applyFill="1" applyBorder="1" applyAlignment="1">
      <alignment horizontal="center" vertical="center" textRotation="90" wrapText="1"/>
    </xf>
    <xf numFmtId="0" fontId="2" fillId="12" borderId="46" xfId="2" applyFont="1" applyFill="1" applyBorder="1" applyAlignment="1">
      <alignment horizontal="center" vertical="center" wrapText="1"/>
    </xf>
    <xf numFmtId="0" fontId="4" fillId="11" borderId="46" xfId="2" applyFont="1" applyFill="1" applyBorder="1" applyAlignment="1">
      <alignment horizontal="left" vertical="center" wrapText="1"/>
    </xf>
    <xf numFmtId="0" fontId="2" fillId="10" borderId="33" xfId="2" applyFont="1" applyFill="1" applyBorder="1" applyAlignment="1">
      <alignment horizontal="center" vertical="center" textRotation="90" wrapText="1"/>
    </xf>
    <xf numFmtId="0" fontId="2" fillId="12" borderId="0" xfId="2" applyFont="1" applyFill="1" applyBorder="1" applyAlignment="1">
      <alignment horizontal="center" vertical="center" wrapText="1"/>
    </xf>
    <xf numFmtId="0" fontId="4" fillId="11" borderId="0" xfId="2" applyFont="1" applyFill="1" applyBorder="1" applyAlignment="1">
      <alignment horizontal="left" vertical="center" wrapText="1"/>
    </xf>
    <xf numFmtId="0" fontId="1" fillId="25" borderId="0" xfId="2" applyFill="1" applyBorder="1" applyAlignment="1">
      <alignment horizontal="center" vertical="center"/>
    </xf>
    <xf numFmtId="0" fontId="1" fillId="25" borderId="0" xfId="2" applyFill="1" applyBorder="1" applyAlignment="1">
      <alignment horizontal="left" vertical="center" wrapText="1"/>
    </xf>
    <xf numFmtId="0" fontId="1" fillId="25" borderId="0" xfId="2" applyFill="1" applyBorder="1" applyAlignment="1">
      <alignment horizontal="left" vertical="top" wrapText="1"/>
    </xf>
    <xf numFmtId="165" fontId="8" fillId="25" borderId="11" xfId="2" applyNumberFormat="1" applyFont="1" applyFill="1" applyBorder="1" applyAlignment="1">
      <alignment horizontal="center" vertical="center" wrapText="1"/>
    </xf>
    <xf numFmtId="167" fontId="0" fillId="25" borderId="11" xfId="5" applyNumberFormat="1" applyFont="1" applyFill="1" applyBorder="1" applyAlignment="1">
      <alignment horizontal="center" vertical="center"/>
    </xf>
    <xf numFmtId="167" fontId="0" fillId="25" borderId="47" xfId="5" applyNumberFormat="1" applyFont="1" applyFill="1" applyBorder="1" applyAlignment="1">
      <alignment horizontal="center" vertical="center"/>
    </xf>
    <xf numFmtId="0" fontId="10" fillId="11" borderId="0" xfId="2" applyFont="1" applyFill="1" applyBorder="1" applyAlignment="1">
      <alignment horizontal="left" vertical="center"/>
    </xf>
    <xf numFmtId="0" fontId="13" fillId="11" borderId="0" xfId="2" applyFont="1" applyFill="1" applyBorder="1" applyAlignment="1">
      <alignment horizontal="center" vertical="center"/>
    </xf>
    <xf numFmtId="0" fontId="13" fillId="11" borderId="0" xfId="2" applyFont="1" applyFill="1" applyBorder="1" applyAlignment="1">
      <alignment horizontal="left" vertical="center" wrapText="1"/>
    </xf>
    <xf numFmtId="0" fontId="13" fillId="11" borderId="0" xfId="2" applyFont="1" applyFill="1" applyBorder="1" applyAlignment="1">
      <alignment horizontal="left" vertical="top" wrapText="1"/>
    </xf>
    <xf numFmtId="165" fontId="13" fillId="11" borderId="11" xfId="2" applyNumberFormat="1" applyFont="1" applyFill="1" applyBorder="1" applyAlignment="1">
      <alignment horizontal="center" vertical="center" wrapText="1"/>
    </xf>
    <xf numFmtId="167" fontId="13" fillId="11" borderId="11" xfId="5" applyNumberFormat="1" applyFont="1" applyFill="1" applyBorder="1" applyAlignment="1">
      <alignment horizontal="center" vertical="center"/>
    </xf>
    <xf numFmtId="167" fontId="13" fillId="11" borderId="47" xfId="5" applyNumberFormat="1" applyFont="1" applyFill="1" applyBorder="1" applyAlignment="1">
      <alignment horizontal="center" vertical="center"/>
    </xf>
    <xf numFmtId="0" fontId="10" fillId="11" borderId="0" xfId="2" applyFont="1" applyFill="1" applyBorder="1" applyAlignment="1">
      <alignment horizontal="left" vertical="center" wrapText="1"/>
    </xf>
    <xf numFmtId="0" fontId="8" fillId="2" borderId="0" xfId="2" applyFont="1" applyFill="1" applyBorder="1" applyAlignment="1">
      <alignment horizontal="center" vertical="center"/>
    </xf>
    <xf numFmtId="0" fontId="8" fillId="2" borderId="0" xfId="2" applyFont="1" applyFill="1" applyBorder="1" applyAlignment="1">
      <alignment horizontal="left" vertical="center" wrapText="1"/>
    </xf>
    <xf numFmtId="0" fontId="8" fillId="2" borderId="0" xfId="2" applyFont="1" applyFill="1" applyBorder="1" applyAlignment="1">
      <alignment horizontal="left" vertical="top" wrapText="1"/>
    </xf>
    <xf numFmtId="167" fontId="12" fillId="11" borderId="11" xfId="5" applyNumberFormat="1" applyFont="1" applyFill="1" applyBorder="1" applyAlignment="1">
      <alignment horizontal="center" vertical="center"/>
    </xf>
    <xf numFmtId="167" fontId="12" fillId="11" borderId="47" xfId="5" applyNumberFormat="1" applyFont="1" applyFill="1" applyBorder="1" applyAlignment="1">
      <alignment horizontal="center" vertical="center"/>
    </xf>
    <xf numFmtId="0" fontId="10" fillId="11" borderId="0" xfId="2" applyFont="1" applyFill="1" applyBorder="1" applyAlignment="1">
      <alignment horizontal="left" vertical="center" wrapText="1"/>
    </xf>
    <xf numFmtId="0" fontId="12" fillId="11" borderId="0" xfId="2" applyFont="1" applyFill="1" applyBorder="1" applyAlignment="1">
      <alignment horizontal="center" vertical="center"/>
    </xf>
    <xf numFmtId="0" fontId="12" fillId="11" borderId="0" xfId="2" applyFont="1" applyFill="1" applyBorder="1" applyAlignment="1">
      <alignment horizontal="left" vertical="center" wrapText="1"/>
    </xf>
    <xf numFmtId="0" fontId="12" fillId="11" borderId="0" xfId="2" applyFont="1" applyFill="1" applyBorder="1" applyAlignment="1">
      <alignment horizontal="left" vertical="top" wrapText="1"/>
    </xf>
    <xf numFmtId="0" fontId="4" fillId="11" borderId="0" xfId="2" applyFont="1" applyFill="1" applyBorder="1" applyAlignment="1">
      <alignment horizontal="left" vertical="center" wrapText="1"/>
    </xf>
    <xf numFmtId="0" fontId="2" fillId="12" borderId="48" xfId="2" applyFont="1" applyFill="1" applyBorder="1" applyAlignment="1">
      <alignment vertical="center"/>
    </xf>
    <xf numFmtId="0" fontId="2" fillId="12" borderId="48" xfId="2" applyFont="1" applyFill="1" applyBorder="1" applyAlignment="1">
      <alignment horizontal="left" vertical="center" wrapText="1"/>
    </xf>
    <xf numFmtId="0" fontId="2" fillId="12" borderId="48" xfId="2" applyFont="1" applyFill="1" applyBorder="1" applyAlignment="1">
      <alignment horizontal="center" vertical="center"/>
    </xf>
    <xf numFmtId="0" fontId="2" fillId="12" borderId="48" xfId="2" applyFont="1" applyFill="1" applyBorder="1" applyAlignment="1">
      <alignment horizontal="left" vertical="top" wrapText="1"/>
    </xf>
    <xf numFmtId="165" fontId="2" fillId="12" borderId="18" xfId="2" applyNumberFormat="1" applyFont="1" applyFill="1" applyBorder="1" applyAlignment="1">
      <alignment horizontal="center" vertical="center" wrapText="1"/>
    </xf>
    <xf numFmtId="169" fontId="2" fillId="12" borderId="18" xfId="5" applyNumberFormat="1" applyFont="1" applyFill="1" applyBorder="1" applyAlignment="1">
      <alignment horizontal="center" vertical="center"/>
    </xf>
    <xf numFmtId="169" fontId="2" fillId="12" borderId="36" xfId="5" applyNumberFormat="1" applyFont="1" applyFill="1" applyBorder="1" applyAlignment="1">
      <alignment horizontal="center" vertical="center"/>
    </xf>
    <xf numFmtId="0" fontId="1" fillId="2" borderId="0" xfId="2" applyFill="1" applyAlignment="1">
      <alignment horizontal="center" vertical="center"/>
    </xf>
    <xf numFmtId="0" fontId="4" fillId="11" borderId="46" xfId="2" applyFont="1" applyFill="1" applyBorder="1" applyAlignment="1">
      <alignment horizontal="left" vertical="center" wrapText="1"/>
    </xf>
    <xf numFmtId="0" fontId="0" fillId="2" borderId="0" xfId="2" applyFont="1" applyFill="1" applyBorder="1" applyAlignment="1">
      <alignment horizontal="left" vertical="center" wrapText="1"/>
    </xf>
    <xf numFmtId="0" fontId="4" fillId="11" borderId="0" xfId="2" applyFont="1" applyFill="1" applyBorder="1" applyAlignment="1">
      <alignment horizontal="left" vertical="center"/>
    </xf>
    <xf numFmtId="167" fontId="13" fillId="11" borderId="11" xfId="2" applyNumberFormat="1" applyFont="1" applyFill="1" applyBorder="1" applyAlignment="1">
      <alignment horizontal="center" vertical="center" wrapText="1"/>
    </xf>
    <xf numFmtId="167" fontId="13" fillId="11" borderId="47" xfId="2" applyNumberFormat="1" applyFont="1" applyFill="1" applyBorder="1" applyAlignment="1">
      <alignment horizontal="center" vertical="center" wrapText="1"/>
    </xf>
    <xf numFmtId="165" fontId="2" fillId="12" borderId="24" xfId="2" applyNumberFormat="1" applyFont="1" applyFill="1" applyBorder="1" applyAlignment="1">
      <alignment horizontal="center" vertical="center" wrapText="1"/>
    </xf>
    <xf numFmtId="0" fontId="1" fillId="2" borderId="46" xfId="2" applyFill="1" applyBorder="1" applyAlignment="1">
      <alignment horizontal="center" vertical="center"/>
    </xf>
    <xf numFmtId="0" fontId="1" fillId="2" borderId="46" xfId="2" applyFill="1" applyBorder="1" applyAlignment="1">
      <alignment horizontal="left" vertical="center" wrapText="1"/>
    </xf>
    <xf numFmtId="0" fontId="12" fillId="11" borderId="49" xfId="2" applyFont="1" applyFill="1" applyBorder="1" applyAlignment="1">
      <alignment horizontal="left" vertical="top" wrapText="1"/>
    </xf>
    <xf numFmtId="0" fontId="4" fillId="11" borderId="0" xfId="2" applyFont="1" applyFill="1" applyBorder="1" applyAlignment="1">
      <alignment horizontal="left" vertical="center"/>
    </xf>
    <xf numFmtId="0" fontId="2" fillId="10" borderId="38" xfId="2" applyFont="1" applyFill="1" applyBorder="1" applyAlignment="1">
      <alignment vertical="center"/>
    </xf>
    <xf numFmtId="0" fontId="2" fillId="10" borderId="48" xfId="2" applyFont="1" applyFill="1" applyBorder="1" applyAlignment="1">
      <alignment vertical="center"/>
    </xf>
    <xf numFmtId="0" fontId="2" fillId="10" borderId="48" xfId="2" applyFont="1" applyFill="1" applyBorder="1" applyAlignment="1">
      <alignment horizontal="left" vertical="center" wrapText="1"/>
    </xf>
    <xf numFmtId="0" fontId="2" fillId="10" borderId="48" xfId="2" applyFont="1" applyFill="1" applyBorder="1" applyAlignment="1">
      <alignment horizontal="center" vertical="center"/>
    </xf>
    <xf numFmtId="0" fontId="2" fillId="10" borderId="48" xfId="2" applyFont="1" applyFill="1" applyBorder="1" applyAlignment="1">
      <alignment horizontal="left" vertical="top" wrapText="1"/>
    </xf>
    <xf numFmtId="165" fontId="2" fillId="10" borderId="18" xfId="2" applyNumberFormat="1" applyFont="1" applyFill="1" applyBorder="1" applyAlignment="1">
      <alignment horizontal="center" vertical="center" wrapText="1"/>
    </xf>
    <xf numFmtId="169" fontId="2" fillId="10" borderId="18" xfId="5" applyNumberFormat="1" applyFont="1" applyFill="1" applyBorder="1" applyAlignment="1">
      <alignment horizontal="center" vertical="center"/>
    </xf>
    <xf numFmtId="169" fontId="2" fillId="10" borderId="36" xfId="5" applyNumberFormat="1" applyFont="1" applyFill="1" applyBorder="1" applyAlignment="1">
      <alignment horizontal="center" vertical="center"/>
    </xf>
    <xf numFmtId="0" fontId="2" fillId="13" borderId="5" xfId="2" applyFont="1" applyFill="1" applyBorder="1" applyAlignment="1">
      <alignment horizontal="center" vertical="center" textRotation="90" wrapText="1"/>
    </xf>
    <xf numFmtId="0" fontId="2" fillId="15" borderId="50" xfId="2" applyFont="1" applyFill="1" applyBorder="1" applyAlignment="1">
      <alignment horizontal="center" vertical="center" wrapText="1"/>
    </xf>
    <xf numFmtId="0" fontId="10" fillId="14" borderId="46" xfId="2" applyFont="1" applyFill="1" applyBorder="1" applyAlignment="1">
      <alignment horizontal="left" vertical="top" wrapText="1"/>
    </xf>
    <xf numFmtId="0" fontId="2" fillId="13" borderId="10" xfId="2" applyFont="1" applyFill="1" applyBorder="1" applyAlignment="1">
      <alignment horizontal="center" vertical="center" textRotation="90" wrapText="1"/>
    </xf>
    <xf numFmtId="0" fontId="2" fillId="15" borderId="51" xfId="2" applyFont="1" applyFill="1" applyBorder="1" applyAlignment="1">
      <alignment horizontal="center" vertical="center" wrapText="1"/>
    </xf>
    <xf numFmtId="0" fontId="4" fillId="14" borderId="0" xfId="2" applyFont="1" applyFill="1" applyBorder="1" applyAlignment="1">
      <alignment horizontal="left" vertical="center"/>
    </xf>
    <xf numFmtId="0" fontId="12" fillId="14" borderId="0" xfId="2" applyFont="1" applyFill="1" applyBorder="1" applyAlignment="1">
      <alignment horizontal="center" vertical="center"/>
    </xf>
    <xf numFmtId="0" fontId="12" fillId="14" borderId="0" xfId="2" applyFont="1" applyFill="1" applyBorder="1" applyAlignment="1">
      <alignment horizontal="left" vertical="center" wrapText="1"/>
    </xf>
    <xf numFmtId="0" fontId="12" fillId="14" borderId="0" xfId="2" applyFont="1" applyFill="1" applyBorder="1" applyAlignment="1">
      <alignment horizontal="left" vertical="top" wrapText="1"/>
    </xf>
    <xf numFmtId="165" fontId="8" fillId="14" borderId="11" xfId="2" applyNumberFormat="1" applyFont="1" applyFill="1" applyBorder="1" applyAlignment="1">
      <alignment horizontal="center" vertical="center" wrapText="1"/>
    </xf>
    <xf numFmtId="167" fontId="4" fillId="14" borderId="11" xfId="5" applyNumberFormat="1" applyFont="1" applyFill="1" applyBorder="1" applyAlignment="1">
      <alignment horizontal="center" vertical="center"/>
    </xf>
    <xf numFmtId="167" fontId="4" fillId="14" borderId="47" xfId="5" applyNumberFormat="1" applyFont="1" applyFill="1" applyBorder="1" applyAlignment="1">
      <alignment horizontal="center" vertical="center"/>
    </xf>
    <xf numFmtId="0" fontId="2" fillId="15" borderId="48" xfId="2" applyFont="1" applyFill="1" applyBorder="1" applyAlignment="1">
      <alignment vertical="center"/>
    </xf>
    <xf numFmtId="0" fontId="2" fillId="15" borderId="52" xfId="2" applyFont="1" applyFill="1" applyBorder="1" applyAlignment="1">
      <alignment horizontal="left" vertical="center" wrapText="1"/>
    </xf>
    <xf numFmtId="0" fontId="2" fillId="15" borderId="48" xfId="2" applyFont="1" applyFill="1" applyBorder="1" applyAlignment="1">
      <alignment horizontal="center" vertical="center" wrapText="1"/>
    </xf>
    <xf numFmtId="0" fontId="2" fillId="15" borderId="48" xfId="2" applyFont="1" applyFill="1" applyBorder="1" applyAlignment="1">
      <alignment horizontal="left" vertical="center" wrapText="1"/>
    </xf>
    <xf numFmtId="0" fontId="2" fillId="15" borderId="53" xfId="2" applyFont="1" applyFill="1" applyBorder="1" applyAlignment="1">
      <alignment horizontal="left" vertical="center" wrapText="1"/>
    </xf>
    <xf numFmtId="165" fontId="5" fillId="15" borderId="18" xfId="2" applyNumberFormat="1" applyFont="1" applyFill="1" applyBorder="1" applyAlignment="1">
      <alignment horizontal="center" vertical="center" wrapText="1"/>
    </xf>
    <xf numFmtId="169" fontId="5" fillId="15" borderId="18" xfId="5" applyNumberFormat="1" applyFont="1" applyFill="1" applyBorder="1" applyAlignment="1">
      <alignment horizontal="center" vertical="center"/>
    </xf>
    <xf numFmtId="169" fontId="5" fillId="15" borderId="36" xfId="5" applyNumberFormat="1" applyFont="1" applyFill="1" applyBorder="1" applyAlignment="1">
      <alignment horizontal="center" vertical="center"/>
    </xf>
    <xf numFmtId="0" fontId="8" fillId="26" borderId="46" xfId="2" applyFont="1" applyFill="1" applyBorder="1" applyAlignment="1">
      <alignment horizontal="center" vertical="center" wrapText="1"/>
    </xf>
    <xf numFmtId="0" fontId="8" fillId="26" borderId="46" xfId="2" applyFont="1" applyFill="1" applyBorder="1" applyAlignment="1">
      <alignment horizontal="left" vertical="center" wrapText="1"/>
    </xf>
    <xf numFmtId="0" fontId="8" fillId="26" borderId="54" xfId="2" applyFont="1" applyFill="1" applyBorder="1" applyAlignment="1">
      <alignment horizontal="left" vertical="center" wrapText="1"/>
    </xf>
    <xf numFmtId="165" fontId="8" fillId="26" borderId="6" xfId="2" applyNumberFormat="1" applyFont="1" applyFill="1" applyBorder="1" applyAlignment="1">
      <alignment horizontal="center" vertical="center" wrapText="1"/>
    </xf>
    <xf numFmtId="167" fontId="0" fillId="26" borderId="6" xfId="5" applyNumberFormat="1" applyFont="1" applyFill="1" applyBorder="1" applyAlignment="1">
      <alignment horizontal="center" vertical="center"/>
    </xf>
    <xf numFmtId="167" fontId="0" fillId="26" borderId="37" xfId="5" applyNumberFormat="1" applyFont="1" applyFill="1" applyBorder="1" applyAlignment="1">
      <alignment horizontal="center" vertical="center"/>
    </xf>
    <xf numFmtId="165" fontId="13" fillId="14" borderId="11" xfId="2" applyNumberFormat="1" applyFont="1" applyFill="1" applyBorder="1" applyAlignment="1">
      <alignment horizontal="center" vertical="center" wrapText="1"/>
    </xf>
    <xf numFmtId="167" fontId="12" fillId="14" borderId="11" xfId="5" applyNumberFormat="1" applyFont="1" applyFill="1" applyBorder="1" applyAlignment="1">
      <alignment horizontal="center" vertical="center"/>
    </xf>
    <xf numFmtId="167" fontId="12" fillId="14" borderId="47" xfId="5" applyNumberFormat="1" applyFont="1" applyFill="1" applyBorder="1" applyAlignment="1">
      <alignment horizontal="center" vertical="center"/>
    </xf>
    <xf numFmtId="0" fontId="4" fillId="14" borderId="0" xfId="2" applyFont="1" applyFill="1" applyBorder="1" applyAlignment="1">
      <alignment horizontal="left" vertical="center" wrapText="1"/>
    </xf>
    <xf numFmtId="0" fontId="1" fillId="26" borderId="0" xfId="2" applyFill="1" applyBorder="1" applyAlignment="1">
      <alignment horizontal="center" vertical="center"/>
    </xf>
    <xf numFmtId="0" fontId="1" fillId="26" borderId="0" xfId="2" applyFill="1" applyBorder="1" applyAlignment="1">
      <alignment horizontal="left" vertical="center" wrapText="1"/>
    </xf>
    <xf numFmtId="0" fontId="1" fillId="26" borderId="0" xfId="2" applyFill="1" applyBorder="1" applyAlignment="1">
      <alignment horizontal="left" vertical="top" wrapText="1"/>
    </xf>
    <xf numFmtId="165" fontId="8" fillId="26" borderId="11" xfId="2" applyNumberFormat="1" applyFont="1" applyFill="1" applyBorder="1" applyAlignment="1">
      <alignment horizontal="center" vertical="center" wrapText="1"/>
    </xf>
    <xf numFmtId="167" fontId="0" fillId="26" borderId="11" xfId="5" applyNumberFormat="1" applyFont="1" applyFill="1" applyBorder="1" applyAlignment="1">
      <alignment horizontal="center" vertical="center"/>
    </xf>
    <xf numFmtId="167" fontId="0" fillId="26" borderId="47" xfId="5" applyNumberFormat="1" applyFont="1" applyFill="1" applyBorder="1" applyAlignment="1">
      <alignment horizontal="center" vertical="center"/>
    </xf>
    <xf numFmtId="0" fontId="13" fillId="14" borderId="0" xfId="2" applyFont="1" applyFill="1" applyBorder="1" applyAlignment="1">
      <alignment horizontal="center" vertical="center"/>
    </xf>
    <xf numFmtId="0" fontId="13" fillId="14" borderId="0" xfId="2" applyFont="1" applyFill="1" applyBorder="1" applyAlignment="1">
      <alignment horizontal="left" vertical="center"/>
    </xf>
    <xf numFmtId="0" fontId="13" fillId="14" borderId="49" xfId="2" applyFont="1" applyFill="1" applyBorder="1" applyAlignment="1">
      <alignment horizontal="left" vertical="center"/>
    </xf>
    <xf numFmtId="165" fontId="2" fillId="15" borderId="18" xfId="2" applyNumberFormat="1" applyFont="1" applyFill="1" applyBorder="1" applyAlignment="1">
      <alignment horizontal="center" vertical="center" wrapText="1"/>
    </xf>
    <xf numFmtId="169" fontId="2" fillId="15" borderId="18" xfId="5" applyNumberFormat="1" applyFont="1" applyFill="1" applyBorder="1" applyAlignment="1">
      <alignment horizontal="center" vertical="center"/>
    </xf>
    <xf numFmtId="169" fontId="2" fillId="15" borderId="36" xfId="5" applyNumberFormat="1" applyFont="1" applyFill="1" applyBorder="1" applyAlignment="1">
      <alignment horizontal="center" vertical="center"/>
    </xf>
    <xf numFmtId="0" fontId="4" fillId="14" borderId="0" xfId="2" applyFont="1" applyFill="1" applyBorder="1" applyAlignment="1">
      <alignment horizontal="left" vertical="top" wrapText="1"/>
    </xf>
    <xf numFmtId="0" fontId="10" fillId="14" borderId="0" xfId="2" applyFont="1" applyFill="1" applyBorder="1" applyAlignment="1">
      <alignment horizontal="left" vertical="center"/>
    </xf>
    <xf numFmtId="0" fontId="2" fillId="15" borderId="48" xfId="2" applyFont="1" applyFill="1" applyBorder="1" applyAlignment="1">
      <alignment vertical="center" wrapText="1"/>
    </xf>
    <xf numFmtId="0" fontId="2" fillId="15" borderId="50" xfId="2" applyFont="1" applyFill="1" applyBorder="1" applyAlignment="1">
      <alignment horizontal="left" vertical="center" wrapText="1"/>
    </xf>
    <xf numFmtId="0" fontId="4" fillId="14" borderId="46" xfId="2" applyFont="1" applyFill="1" applyBorder="1" applyAlignment="1">
      <alignment horizontal="left" vertical="center" wrapText="1"/>
    </xf>
    <xf numFmtId="0" fontId="2" fillId="15" borderId="51" xfId="2" applyFont="1" applyFill="1" applyBorder="1" applyAlignment="1">
      <alignment horizontal="left" vertical="center" wrapText="1"/>
    </xf>
    <xf numFmtId="0" fontId="2" fillId="13" borderId="55" xfId="2" applyFont="1" applyFill="1" applyBorder="1" applyAlignment="1">
      <alignment horizontal="center" vertical="center" textRotation="90" wrapText="1"/>
    </xf>
    <xf numFmtId="0" fontId="2" fillId="15" borderId="56" xfId="2" applyFont="1" applyFill="1" applyBorder="1" applyAlignment="1">
      <alignment vertical="center" wrapText="1"/>
    </xf>
    <xf numFmtId="0" fontId="2" fillId="15" borderId="56" xfId="2" applyFont="1" applyFill="1" applyBorder="1" applyAlignment="1">
      <alignment horizontal="center" vertical="center" wrapText="1"/>
    </xf>
    <xf numFmtId="0" fontId="2" fillId="15" borderId="56" xfId="2" applyFont="1" applyFill="1" applyBorder="1" applyAlignment="1">
      <alignment horizontal="left" vertical="center" wrapText="1"/>
    </xf>
    <xf numFmtId="0" fontId="2" fillId="15" borderId="57" xfId="2" applyFont="1" applyFill="1" applyBorder="1" applyAlignment="1">
      <alignment horizontal="left" vertical="center" wrapText="1"/>
    </xf>
    <xf numFmtId="165" fontId="2" fillId="15" borderId="49" xfId="2" applyNumberFormat="1" applyFont="1" applyFill="1" applyBorder="1" applyAlignment="1">
      <alignment horizontal="center" vertical="center" wrapText="1"/>
    </xf>
    <xf numFmtId="169" fontId="2" fillId="15" borderId="49" xfId="2" applyNumberFormat="1" applyFont="1" applyFill="1" applyBorder="1" applyAlignment="1">
      <alignment horizontal="center" vertical="center" wrapText="1"/>
    </xf>
    <xf numFmtId="169" fontId="2" fillId="15" borderId="47" xfId="2" applyNumberFormat="1" applyFont="1" applyFill="1" applyBorder="1" applyAlignment="1">
      <alignment horizontal="center" vertical="center" wrapText="1"/>
    </xf>
    <xf numFmtId="0" fontId="2" fillId="13" borderId="38" xfId="2" applyFont="1" applyFill="1" applyBorder="1" applyAlignment="1">
      <alignment vertical="center"/>
    </xf>
    <xf numFmtId="0" fontId="2" fillId="13" borderId="48" xfId="2" applyFont="1" applyFill="1" applyBorder="1" applyAlignment="1">
      <alignment horizontal="left" vertical="center" wrapText="1"/>
    </xf>
    <xf numFmtId="0" fontId="2" fillId="13" borderId="48" xfId="2" applyFont="1" applyFill="1" applyBorder="1" applyAlignment="1">
      <alignment horizontal="center" vertical="center" wrapText="1"/>
    </xf>
    <xf numFmtId="0" fontId="2" fillId="13" borderId="53" xfId="2" applyFont="1" applyFill="1" applyBorder="1" applyAlignment="1">
      <alignment horizontal="left" vertical="center" wrapText="1"/>
    </xf>
    <xf numFmtId="165" fontId="2" fillId="13" borderId="20" xfId="2" applyNumberFormat="1" applyFont="1" applyFill="1" applyBorder="1" applyAlignment="1">
      <alignment horizontal="center" vertical="center" wrapText="1"/>
    </xf>
    <xf numFmtId="169" fontId="2" fillId="13" borderId="20" xfId="5" applyNumberFormat="1" applyFont="1" applyFill="1" applyBorder="1" applyAlignment="1">
      <alignment horizontal="center" vertical="center"/>
    </xf>
    <xf numFmtId="169" fontId="2" fillId="13" borderId="18" xfId="5" applyNumberFormat="1" applyFont="1" applyFill="1" applyBorder="1" applyAlignment="1">
      <alignment horizontal="center" vertical="center"/>
    </xf>
    <xf numFmtId="169" fontId="2" fillId="13" borderId="36" xfId="5" applyNumberFormat="1" applyFont="1" applyFill="1" applyBorder="1" applyAlignment="1">
      <alignment horizontal="center" vertical="center"/>
    </xf>
    <xf numFmtId="0" fontId="2" fillId="27" borderId="8" xfId="2" applyFont="1" applyFill="1" applyBorder="1" applyAlignment="1">
      <alignment horizontal="center" vertical="center" textRotation="90" wrapText="1"/>
    </xf>
    <xf numFmtId="0" fontId="2" fillId="28" borderId="50" xfId="2" applyFont="1" applyFill="1" applyBorder="1" applyAlignment="1">
      <alignment horizontal="center" vertical="center" wrapText="1"/>
    </xf>
    <xf numFmtId="0" fontId="4" fillId="3" borderId="46" xfId="2" applyFont="1" applyFill="1" applyBorder="1" applyAlignment="1">
      <alignment horizontal="left" vertical="center" wrapText="1"/>
    </xf>
    <xf numFmtId="0" fontId="1" fillId="21" borderId="0" xfId="2" applyFill="1" applyBorder="1" applyAlignment="1">
      <alignment horizontal="center" vertical="center"/>
    </xf>
    <xf numFmtId="0" fontId="1" fillId="21" borderId="0" xfId="2" applyFill="1" applyBorder="1" applyAlignment="1">
      <alignment horizontal="left" vertical="center" wrapText="1"/>
    </xf>
    <xf numFmtId="0" fontId="1" fillId="21" borderId="0" xfId="2" applyFill="1" applyBorder="1" applyAlignment="1">
      <alignment horizontal="left" vertical="top" wrapText="1"/>
    </xf>
    <xf numFmtId="165" fontId="8" fillId="21" borderId="11" xfId="2" applyNumberFormat="1" applyFont="1" applyFill="1" applyBorder="1" applyAlignment="1">
      <alignment horizontal="center" vertical="center" wrapText="1"/>
    </xf>
    <xf numFmtId="167" fontId="0" fillId="21" borderId="11" xfId="5" applyNumberFormat="1" applyFont="1" applyFill="1" applyBorder="1" applyAlignment="1">
      <alignment horizontal="center" vertical="center"/>
    </xf>
    <xf numFmtId="167" fontId="0" fillId="21" borderId="47" xfId="5" applyNumberFormat="1" applyFont="1" applyFill="1" applyBorder="1" applyAlignment="1">
      <alignment horizontal="center" vertical="center"/>
    </xf>
    <xf numFmtId="0" fontId="2" fillId="27" borderId="33" xfId="2" applyFont="1" applyFill="1" applyBorder="1" applyAlignment="1">
      <alignment horizontal="center" vertical="center" textRotation="90" wrapText="1"/>
    </xf>
    <xf numFmtId="0" fontId="2" fillId="28" borderId="51" xfId="2" applyFont="1" applyFill="1" applyBorder="1" applyAlignment="1">
      <alignment horizontal="center" vertical="center" wrapText="1"/>
    </xf>
    <xf numFmtId="0" fontId="4" fillId="3" borderId="0" xfId="2" applyFont="1" applyFill="1" applyBorder="1" applyAlignment="1">
      <alignment horizontal="left" vertical="center" wrapText="1"/>
    </xf>
    <xf numFmtId="0" fontId="4" fillId="3" borderId="0" xfId="2" applyFont="1" applyFill="1" applyBorder="1" applyAlignment="1">
      <alignment horizontal="left" vertical="center"/>
    </xf>
    <xf numFmtId="0" fontId="12" fillId="3" borderId="0" xfId="2" applyFont="1" applyFill="1" applyBorder="1" applyAlignment="1">
      <alignment horizontal="center" vertical="center"/>
    </xf>
    <xf numFmtId="0" fontId="12" fillId="3" borderId="0" xfId="2" applyFont="1" applyFill="1" applyBorder="1" applyAlignment="1">
      <alignment horizontal="left" vertical="center" wrapText="1"/>
    </xf>
    <xf numFmtId="0" fontId="12" fillId="3" borderId="0" xfId="2" applyFont="1" applyFill="1" applyBorder="1" applyAlignment="1">
      <alignment horizontal="left" vertical="top" wrapText="1"/>
    </xf>
    <xf numFmtId="165" fontId="13" fillId="3" borderId="11" xfId="2" applyNumberFormat="1" applyFont="1" applyFill="1" applyBorder="1" applyAlignment="1">
      <alignment horizontal="center" vertical="center" wrapText="1"/>
    </xf>
    <xf numFmtId="167" fontId="12" fillId="3" borderId="11" xfId="5" applyNumberFormat="1" applyFont="1" applyFill="1" applyBorder="1" applyAlignment="1">
      <alignment horizontal="center" vertical="center"/>
    </xf>
    <xf numFmtId="167" fontId="12" fillId="3" borderId="47" xfId="5" applyNumberFormat="1" applyFont="1" applyFill="1" applyBorder="1" applyAlignment="1">
      <alignment horizontal="center" vertical="center"/>
    </xf>
    <xf numFmtId="0" fontId="4" fillId="3" borderId="0" xfId="2" applyFont="1" applyFill="1" applyBorder="1" applyAlignment="1">
      <alignment horizontal="left" vertical="center" wrapText="1"/>
    </xf>
    <xf numFmtId="167" fontId="10" fillId="3" borderId="11" xfId="1" applyNumberFormat="1" applyFont="1" applyFill="1" applyBorder="1" applyAlignment="1">
      <alignment horizontal="center" vertical="center" wrapText="1"/>
    </xf>
    <xf numFmtId="0" fontId="2" fillId="29" borderId="52" xfId="2" applyFont="1" applyFill="1" applyBorder="1" applyAlignment="1">
      <alignment vertical="center"/>
    </xf>
    <xf numFmtId="0" fontId="2" fillId="29" borderId="48" xfId="2" applyFont="1" applyFill="1" applyBorder="1" applyAlignment="1">
      <alignment horizontal="left" vertical="center"/>
    </xf>
    <xf numFmtId="0" fontId="2" fillId="29" borderId="48" xfId="2" applyFont="1" applyFill="1" applyBorder="1" applyAlignment="1">
      <alignment horizontal="center" vertical="center"/>
    </xf>
    <xf numFmtId="0" fontId="2" fillId="29" borderId="48" xfId="2" applyFont="1" applyFill="1" applyBorder="1" applyAlignment="1">
      <alignment horizontal="left" vertical="center" wrapText="1"/>
    </xf>
    <xf numFmtId="0" fontId="2" fillId="29" borderId="48" xfId="2" applyFont="1" applyFill="1" applyBorder="1" applyAlignment="1">
      <alignment horizontal="left" vertical="top" wrapText="1"/>
    </xf>
    <xf numFmtId="165" fontId="2" fillId="29" borderId="18" xfId="1" applyNumberFormat="1" applyFont="1" applyFill="1" applyBorder="1" applyAlignment="1">
      <alignment horizontal="center" vertical="center" wrapText="1"/>
    </xf>
    <xf numFmtId="169" fontId="2" fillId="29" borderId="18" xfId="1" applyNumberFormat="1" applyFont="1" applyFill="1" applyBorder="1" applyAlignment="1">
      <alignment horizontal="center" vertical="center" wrapText="1"/>
    </xf>
    <xf numFmtId="0" fontId="2" fillId="28" borderId="46" xfId="2" applyFont="1" applyFill="1" applyBorder="1" applyAlignment="1">
      <alignment horizontal="center" vertical="center" wrapText="1"/>
    </xf>
    <xf numFmtId="0" fontId="2" fillId="28" borderId="0" xfId="2" applyFont="1" applyFill="1" applyBorder="1" applyAlignment="1">
      <alignment horizontal="center" vertical="center" wrapText="1"/>
    </xf>
    <xf numFmtId="0" fontId="1" fillId="30" borderId="0" xfId="2" applyFill="1" applyBorder="1" applyAlignment="1">
      <alignment horizontal="center" vertical="center"/>
    </xf>
    <xf numFmtId="0" fontId="1" fillId="30" borderId="0" xfId="2" applyFill="1" applyBorder="1" applyAlignment="1">
      <alignment horizontal="left" vertical="center" wrapText="1"/>
    </xf>
    <xf numFmtId="0" fontId="1" fillId="30" borderId="0" xfId="2" applyFill="1" applyBorder="1" applyAlignment="1">
      <alignment horizontal="left" vertical="top" wrapText="1"/>
    </xf>
    <xf numFmtId="165" fontId="8" fillId="30" borderId="11" xfId="2" applyNumberFormat="1" applyFont="1" applyFill="1" applyBorder="1" applyAlignment="1">
      <alignment horizontal="center" vertical="center" wrapText="1"/>
    </xf>
    <xf numFmtId="167" fontId="0" fillId="30" borderId="11" xfId="5" applyNumberFormat="1" applyFont="1" applyFill="1" applyBorder="1" applyAlignment="1">
      <alignment horizontal="center" vertical="center"/>
    </xf>
    <xf numFmtId="167" fontId="0" fillId="30" borderId="47" xfId="5" applyNumberFormat="1" applyFont="1" applyFill="1" applyBorder="1" applyAlignment="1">
      <alignment horizontal="center" vertical="center"/>
    </xf>
    <xf numFmtId="167" fontId="13" fillId="3" borderId="11" xfId="2" applyNumberFormat="1" applyFont="1" applyFill="1" applyBorder="1" applyAlignment="1">
      <alignment horizontal="center" vertical="center" wrapText="1"/>
    </xf>
    <xf numFmtId="167" fontId="13" fillId="3" borderId="47" xfId="2" applyNumberFormat="1" applyFont="1" applyFill="1" applyBorder="1" applyAlignment="1">
      <alignment horizontal="center" vertical="center" wrapText="1"/>
    </xf>
    <xf numFmtId="0" fontId="4" fillId="3" borderId="0" xfId="2" applyFont="1" applyFill="1" applyBorder="1" applyAlignment="1">
      <alignment horizontal="center" vertical="center" wrapText="1"/>
    </xf>
    <xf numFmtId="0" fontId="2" fillId="28" borderId="0" xfId="2" applyFont="1" applyFill="1" applyBorder="1" applyAlignment="1">
      <alignment horizontal="center" vertical="center" wrapText="1"/>
    </xf>
    <xf numFmtId="0" fontId="4" fillId="3" borderId="0" xfId="2" applyFont="1" applyFill="1" applyBorder="1" applyAlignment="1">
      <alignment horizontal="center" vertical="center"/>
    </xf>
    <xf numFmtId="0" fontId="2" fillId="29" borderId="0" xfId="2" applyFont="1" applyFill="1" applyBorder="1" applyAlignment="1">
      <alignment vertical="center"/>
    </xf>
    <xf numFmtId="0" fontId="2" fillId="29" borderId="0" xfId="2" applyFont="1" applyFill="1" applyBorder="1" applyAlignment="1">
      <alignment horizontal="left" vertical="center"/>
    </xf>
    <xf numFmtId="0" fontId="2" fillId="29" borderId="0" xfId="2" applyFont="1" applyFill="1" applyBorder="1" applyAlignment="1">
      <alignment horizontal="center" vertical="center"/>
    </xf>
    <xf numFmtId="0" fontId="2" fillId="29" borderId="0" xfId="2" applyFont="1" applyFill="1" applyBorder="1" applyAlignment="1">
      <alignment horizontal="left" vertical="center" wrapText="1"/>
    </xf>
    <xf numFmtId="0" fontId="2" fillId="29" borderId="49" xfId="2" applyFont="1" applyFill="1" applyBorder="1" applyAlignment="1">
      <alignment horizontal="left" vertical="top" wrapText="1"/>
    </xf>
    <xf numFmtId="165" fontId="2" fillId="28" borderId="24" xfId="2" applyNumberFormat="1" applyFont="1" applyFill="1" applyBorder="1" applyAlignment="1">
      <alignment horizontal="center" vertical="center" wrapText="1"/>
    </xf>
    <xf numFmtId="169" fontId="2" fillId="28" borderId="24" xfId="5" applyNumberFormat="1" applyFont="1" applyFill="1" applyBorder="1" applyAlignment="1">
      <alignment horizontal="center" vertical="center"/>
    </xf>
    <xf numFmtId="169" fontId="2" fillId="28" borderId="12" xfId="5" applyNumberFormat="1" applyFont="1" applyFill="1" applyBorder="1" applyAlignment="1">
      <alignment horizontal="center" vertical="center"/>
    </xf>
    <xf numFmtId="0" fontId="0" fillId="2" borderId="0" xfId="0" applyFill="1" applyAlignment="1">
      <alignment horizontal="center"/>
    </xf>
    <xf numFmtId="0" fontId="0" fillId="2" borderId="0" xfId="0" applyFill="1"/>
    <xf numFmtId="0" fontId="2" fillId="28" borderId="58" xfId="2" applyFont="1" applyFill="1" applyBorder="1" applyAlignment="1">
      <alignment horizontal="left" vertical="center"/>
    </xf>
    <xf numFmtId="0" fontId="2" fillId="28" borderId="56" xfId="2" applyFont="1" applyFill="1" applyBorder="1" applyAlignment="1">
      <alignment horizontal="left" vertical="center"/>
    </xf>
    <xf numFmtId="166" fontId="2" fillId="28" borderId="57" xfId="2" applyNumberFormat="1" applyFont="1" applyFill="1" applyBorder="1" applyAlignment="1">
      <alignment horizontal="left" vertical="top" wrapText="1"/>
    </xf>
    <xf numFmtId="0" fontId="2" fillId="31" borderId="38" xfId="2" applyFont="1" applyFill="1" applyBorder="1" applyAlignment="1">
      <alignment vertical="center"/>
    </xf>
    <xf numFmtId="0" fontId="2" fillId="31" borderId="48" xfId="2" applyFont="1" applyFill="1" applyBorder="1" applyAlignment="1">
      <alignment vertical="center"/>
    </xf>
    <xf numFmtId="0" fontId="2" fillId="31" borderId="48" xfId="2" applyFont="1" applyFill="1" applyBorder="1" applyAlignment="1">
      <alignment horizontal="left" vertical="center" wrapText="1"/>
    </xf>
    <xf numFmtId="0" fontId="2" fillId="31" borderId="48" xfId="2" applyFont="1" applyFill="1" applyBorder="1" applyAlignment="1">
      <alignment horizontal="center" vertical="center"/>
    </xf>
    <xf numFmtId="0" fontId="2" fillId="31" borderId="48" xfId="2" applyFont="1" applyFill="1" applyBorder="1" applyAlignment="1">
      <alignment horizontal="left" vertical="top" wrapText="1"/>
    </xf>
    <xf numFmtId="165" fontId="2" fillId="31" borderId="18" xfId="2" applyNumberFormat="1" applyFont="1" applyFill="1" applyBorder="1" applyAlignment="1">
      <alignment horizontal="center" vertical="center" wrapText="1"/>
    </xf>
    <xf numFmtId="169" fontId="2" fillId="31" borderId="18" xfId="5" applyNumberFormat="1" applyFont="1" applyFill="1" applyBorder="1" applyAlignment="1">
      <alignment horizontal="center" vertical="center"/>
    </xf>
    <xf numFmtId="169" fontId="2" fillId="31" borderId="36" xfId="5" applyNumberFormat="1" applyFont="1" applyFill="1" applyBorder="1" applyAlignment="1">
      <alignment horizontal="center" vertical="center"/>
    </xf>
    <xf numFmtId="0" fontId="2" fillId="10" borderId="10" xfId="2" applyFont="1" applyFill="1" applyBorder="1" applyAlignment="1">
      <alignment horizontal="center" vertical="center" textRotation="90" wrapText="1"/>
    </xf>
    <xf numFmtId="0" fontId="2" fillId="12" borderId="51" xfId="2" applyFont="1" applyFill="1" applyBorder="1" applyAlignment="1">
      <alignment horizontal="center" vertical="center" wrapText="1"/>
    </xf>
    <xf numFmtId="0" fontId="4" fillId="0" borderId="0" xfId="2" applyFont="1" applyFill="1" applyBorder="1" applyAlignment="1">
      <alignment horizontal="left" vertical="center" wrapText="1"/>
    </xf>
    <xf numFmtId="0" fontId="8" fillId="0" borderId="0" xfId="2" applyFont="1" applyFill="1" applyBorder="1" applyAlignment="1">
      <alignment horizontal="center" vertical="center"/>
    </xf>
    <xf numFmtId="0" fontId="4" fillId="32" borderId="0" xfId="2" applyFont="1" applyFill="1" applyBorder="1" applyAlignment="1">
      <alignment horizontal="left" vertical="center"/>
    </xf>
    <xf numFmtId="0" fontId="12" fillId="32" borderId="0" xfId="2" applyFont="1" applyFill="1" applyBorder="1" applyAlignment="1">
      <alignment horizontal="center" vertical="center"/>
    </xf>
    <xf numFmtId="0" fontId="1" fillId="32" borderId="0" xfId="2" applyFill="1" applyBorder="1" applyAlignment="1">
      <alignment horizontal="left" vertical="center" wrapText="1"/>
    </xf>
    <xf numFmtId="0" fontId="1" fillId="32" borderId="0" xfId="2" applyFill="1" applyBorder="1" applyAlignment="1">
      <alignment horizontal="left" vertical="top" wrapText="1"/>
    </xf>
    <xf numFmtId="165" fontId="13" fillId="32" borderId="11" xfId="2" applyNumberFormat="1" applyFont="1" applyFill="1" applyBorder="1" applyAlignment="1">
      <alignment horizontal="center" vertical="center" wrapText="1"/>
    </xf>
    <xf numFmtId="167" fontId="12" fillId="32" borderId="11" xfId="5" applyNumberFormat="1" applyFont="1" applyFill="1" applyBorder="1" applyAlignment="1">
      <alignment horizontal="center" vertical="center"/>
    </xf>
    <xf numFmtId="167" fontId="12" fillId="32" borderId="47" xfId="5" applyNumberFormat="1" applyFont="1" applyFill="1" applyBorder="1" applyAlignment="1">
      <alignment horizontal="center" vertical="center"/>
    </xf>
    <xf numFmtId="0" fontId="12" fillId="32" borderId="0" xfId="2" applyFont="1" applyFill="1" applyBorder="1" applyAlignment="1">
      <alignment horizontal="left" vertical="center" wrapText="1"/>
    </xf>
    <xf numFmtId="0" fontId="12" fillId="32" borderId="0" xfId="2" applyFont="1" applyFill="1" applyBorder="1" applyAlignment="1">
      <alignment horizontal="left" vertical="top" wrapText="1"/>
    </xf>
    <xf numFmtId="0" fontId="4" fillId="32" borderId="0" xfId="2" applyFont="1" applyFill="1" applyBorder="1" applyAlignment="1">
      <alignment horizontal="left" vertical="center" wrapText="1"/>
    </xf>
    <xf numFmtId="0" fontId="4" fillId="32" borderId="0" xfId="2" applyFont="1" applyFill="1" applyBorder="1" applyAlignment="1">
      <alignment horizontal="center" vertical="center"/>
    </xf>
    <xf numFmtId="0" fontId="4" fillId="32" borderId="0" xfId="2" applyFont="1" applyFill="1" applyBorder="1" applyAlignment="1">
      <alignment horizontal="left" vertical="top" wrapText="1"/>
    </xf>
    <xf numFmtId="165" fontId="10" fillId="32" borderId="11" xfId="2" applyNumberFormat="1" applyFont="1" applyFill="1" applyBorder="1" applyAlignment="1">
      <alignment horizontal="center" vertical="center" wrapText="1"/>
    </xf>
    <xf numFmtId="167" fontId="4" fillId="32" borderId="11" xfId="5" applyNumberFormat="1" applyFont="1" applyFill="1" applyBorder="1" applyAlignment="1">
      <alignment horizontal="center" vertical="center"/>
    </xf>
    <xf numFmtId="167" fontId="4" fillId="32" borderId="47" xfId="5" applyNumberFormat="1" applyFont="1" applyFill="1" applyBorder="1" applyAlignment="1">
      <alignment horizontal="center" vertical="center"/>
    </xf>
    <xf numFmtId="0" fontId="2" fillId="12" borderId="51" xfId="2" applyFont="1" applyFill="1" applyBorder="1" applyAlignment="1">
      <alignment horizontal="center" vertical="center" wrapText="1"/>
    </xf>
    <xf numFmtId="0" fontId="4" fillId="0" borderId="0" xfId="2" applyFont="1" applyFill="1" applyBorder="1" applyAlignment="1">
      <alignment horizontal="left" vertical="top" wrapText="1"/>
    </xf>
    <xf numFmtId="0" fontId="8" fillId="0" borderId="0" xfId="2" applyFont="1" applyFill="1" applyBorder="1" applyAlignment="1">
      <alignment horizontal="center" vertical="center" wrapText="1"/>
    </xf>
    <xf numFmtId="171" fontId="8" fillId="2" borderId="11" xfId="2" applyNumberFormat="1" applyFont="1" applyFill="1" applyBorder="1" applyAlignment="1">
      <alignment horizontal="center" vertical="center" wrapText="1"/>
    </xf>
    <xf numFmtId="171" fontId="13" fillId="32" borderId="11" xfId="2" applyNumberFormat="1" applyFont="1" applyFill="1" applyBorder="1" applyAlignment="1">
      <alignment horizontal="center" vertical="center" wrapText="1"/>
    </xf>
    <xf numFmtId="0" fontId="2" fillId="10" borderId="27" xfId="2" applyFont="1" applyFill="1" applyBorder="1" applyAlignment="1">
      <alignment horizontal="center" vertical="center" textRotation="90" wrapText="1"/>
    </xf>
    <xf numFmtId="0" fontId="2" fillId="12" borderId="52" xfId="2" applyFont="1" applyFill="1" applyBorder="1" applyAlignment="1">
      <alignment horizontal="left" vertical="center" wrapText="1"/>
    </xf>
    <xf numFmtId="0" fontId="2" fillId="12" borderId="48" xfId="2" applyFont="1" applyFill="1" applyBorder="1" applyAlignment="1">
      <alignment horizontal="left" vertical="center" wrapText="1"/>
    </xf>
    <xf numFmtId="0" fontId="2" fillId="12" borderId="53" xfId="2" applyFont="1" applyFill="1" applyBorder="1" applyAlignment="1">
      <alignment horizontal="left" vertical="center" wrapText="1"/>
    </xf>
    <xf numFmtId="171" fontId="2" fillId="12" borderId="18" xfId="2" applyNumberFormat="1" applyFont="1" applyFill="1" applyBorder="1" applyAlignment="1">
      <alignment horizontal="center" vertical="center" wrapText="1"/>
    </xf>
    <xf numFmtId="169" fontId="2" fillId="12" borderId="18" xfId="1" applyNumberFormat="1" applyFont="1" applyFill="1" applyBorder="1" applyAlignment="1">
      <alignment horizontal="center" vertical="center" wrapText="1"/>
    </xf>
    <xf numFmtId="0" fontId="1" fillId="2" borderId="33" xfId="2" applyFill="1" applyBorder="1" applyAlignment="1">
      <alignment vertical="center"/>
    </xf>
    <xf numFmtId="0" fontId="1" fillId="2" borderId="0" xfId="2" applyFill="1" applyBorder="1" applyAlignment="1">
      <alignment vertical="center"/>
    </xf>
    <xf numFmtId="165" fontId="8" fillId="2" borderId="0" xfId="2" applyNumberFormat="1" applyFont="1" applyFill="1" applyBorder="1" applyAlignment="1">
      <alignment horizontal="center" vertical="center" wrapText="1"/>
    </xf>
    <xf numFmtId="167" fontId="0" fillId="2" borderId="0" xfId="5" applyNumberFormat="1" applyFont="1" applyFill="1" applyBorder="1" applyAlignment="1">
      <alignment horizontal="center" vertical="center"/>
    </xf>
    <xf numFmtId="167" fontId="0" fillId="2" borderId="41" xfId="5" applyNumberFormat="1" applyFont="1" applyFill="1" applyBorder="1" applyAlignment="1">
      <alignment horizontal="center" vertical="center"/>
    </xf>
    <xf numFmtId="166" fontId="0" fillId="0" borderId="0" xfId="1" applyNumberFormat="1" applyFont="1" applyAlignment="1">
      <alignment horizontal="center"/>
    </xf>
    <xf numFmtId="0" fontId="10" fillId="3" borderId="22" xfId="2" applyFont="1" applyFill="1" applyBorder="1" applyAlignment="1">
      <alignment vertical="center"/>
    </xf>
    <xf numFmtId="0" fontId="10" fillId="3" borderId="30" xfId="2" applyFont="1" applyFill="1" applyBorder="1" applyAlignment="1">
      <alignment vertical="center" wrapText="1"/>
    </xf>
    <xf numFmtId="0" fontId="10" fillId="3" borderId="30" xfId="2" applyFont="1" applyFill="1" applyBorder="1" applyAlignment="1">
      <alignment horizontal="left" vertical="center" wrapText="1"/>
    </xf>
    <xf numFmtId="0" fontId="10" fillId="3" borderId="30" xfId="2" applyFont="1" applyFill="1" applyBorder="1" applyAlignment="1">
      <alignment horizontal="center" vertical="center" wrapText="1"/>
    </xf>
    <xf numFmtId="0" fontId="10" fillId="3" borderId="59" xfId="2" applyFont="1" applyFill="1" applyBorder="1" applyAlignment="1">
      <alignment horizontal="left" vertical="top" wrapText="1"/>
    </xf>
    <xf numFmtId="165" fontId="10" fillId="3" borderId="3" xfId="2" applyNumberFormat="1" applyFont="1" applyFill="1" applyBorder="1" applyAlignment="1">
      <alignment horizontal="center" vertical="center" wrapText="1"/>
    </xf>
    <xf numFmtId="169" fontId="10" fillId="3" borderId="3" xfId="5" applyNumberFormat="1" applyFont="1" applyFill="1" applyBorder="1" applyAlignment="1">
      <alignment horizontal="center" vertical="center"/>
    </xf>
    <xf numFmtId="169" fontId="10" fillId="3" borderId="4" xfId="5" applyNumberFormat="1" applyFont="1" applyFill="1" applyBorder="1" applyAlignment="1">
      <alignment horizontal="center" vertical="center"/>
    </xf>
    <xf numFmtId="0" fontId="1" fillId="2" borderId="38" xfId="2" applyFill="1" applyBorder="1" applyAlignment="1">
      <alignment vertical="center"/>
    </xf>
    <xf numFmtId="0" fontId="1" fillId="2" borderId="48" xfId="2" applyFill="1" applyBorder="1" applyAlignment="1">
      <alignment vertical="center"/>
    </xf>
    <xf numFmtId="0" fontId="4" fillId="2" borderId="48" xfId="2" applyFont="1" applyFill="1" applyBorder="1" applyAlignment="1">
      <alignment horizontal="left" vertical="center" wrapText="1"/>
    </xf>
    <xf numFmtId="0" fontId="1" fillId="2" borderId="48" xfId="2" applyFill="1" applyBorder="1" applyAlignment="1">
      <alignment horizontal="center" vertical="center"/>
    </xf>
    <xf numFmtId="0" fontId="1" fillId="2" borderId="48" xfId="2" applyFill="1" applyBorder="1" applyAlignment="1">
      <alignment horizontal="left" vertical="center" wrapText="1"/>
    </xf>
    <xf numFmtId="0" fontId="1" fillId="2" borderId="48" xfId="2" applyFill="1" applyBorder="1" applyAlignment="1">
      <alignment horizontal="left" vertical="top" wrapText="1"/>
    </xf>
    <xf numFmtId="165" fontId="8" fillId="2" borderId="48" xfId="2" applyNumberFormat="1" applyFont="1" applyFill="1" applyBorder="1" applyAlignment="1">
      <alignment horizontal="center" vertical="center"/>
    </xf>
    <xf numFmtId="37" fontId="0" fillId="2" borderId="48" xfId="6" applyNumberFormat="1" applyFont="1" applyFill="1" applyBorder="1" applyAlignment="1">
      <alignment horizontal="center" vertical="center"/>
    </xf>
    <xf numFmtId="37" fontId="0" fillId="2" borderId="39" xfId="6" applyNumberFormat="1" applyFont="1" applyFill="1" applyBorder="1" applyAlignment="1">
      <alignment horizontal="center" vertical="center"/>
    </xf>
    <xf numFmtId="165" fontId="8" fillId="2" borderId="0" xfId="2" applyNumberFormat="1" applyFont="1" applyFill="1" applyBorder="1" applyAlignment="1">
      <alignment horizontal="center" vertical="center"/>
    </xf>
    <xf numFmtId="37" fontId="0" fillId="2" borderId="0" xfId="6" applyNumberFormat="1" applyFont="1" applyFill="1" applyBorder="1" applyAlignment="1">
      <alignment horizontal="center" vertical="center"/>
    </xf>
    <xf numFmtId="166" fontId="0" fillId="2" borderId="0" xfId="1" applyNumberFormat="1" applyFont="1" applyFill="1"/>
    <xf numFmtId="166" fontId="0" fillId="2" borderId="0" xfId="1" applyNumberFormat="1" applyFont="1" applyFill="1" applyAlignment="1">
      <alignment horizontal="center"/>
    </xf>
    <xf numFmtId="166" fontId="0" fillId="2" borderId="0" xfId="1" applyNumberFormat="1" applyFont="1" applyFill="1" applyBorder="1"/>
    <xf numFmtId="166" fontId="0" fillId="2" borderId="0" xfId="1"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xf>
    <xf numFmtId="166" fontId="4" fillId="2" borderId="0" xfId="1" applyNumberFormat="1" applyFont="1" applyFill="1" applyBorder="1" applyAlignment="1">
      <alignment horizontal="center"/>
    </xf>
    <xf numFmtId="0" fontId="4" fillId="2" borderId="0" xfId="2" applyFont="1" applyFill="1" applyBorder="1" applyAlignment="1">
      <alignment horizontal="center" vertical="center"/>
    </xf>
    <xf numFmtId="0" fontId="4" fillId="2" borderId="0" xfId="0" applyFont="1" applyFill="1" applyBorder="1" applyAlignment="1">
      <alignment horizontal="center"/>
    </xf>
    <xf numFmtId="166" fontId="4" fillId="2" borderId="0" xfId="1" applyNumberFormat="1" applyFont="1" applyFill="1" applyAlignment="1">
      <alignment horizontal="center"/>
    </xf>
    <xf numFmtId="0" fontId="4" fillId="2" borderId="0" xfId="0" applyFont="1" applyFill="1" applyAlignment="1">
      <alignment horizontal="center"/>
    </xf>
    <xf numFmtId="166" fontId="7" fillId="2" borderId="0" xfId="6" applyNumberFormat="1" applyFont="1" applyFill="1"/>
    <xf numFmtId="37" fontId="0" fillId="2" borderId="0" xfId="6" applyNumberFormat="1" applyFont="1" applyFill="1" applyAlignment="1">
      <alignment horizontal="center" vertical="center"/>
    </xf>
    <xf numFmtId="165" fontId="10" fillId="33" borderId="2" xfId="2" applyNumberFormat="1" applyFont="1" applyFill="1" applyBorder="1" applyAlignment="1">
      <alignment horizontal="center" vertical="center" wrapText="1"/>
    </xf>
    <xf numFmtId="169" fontId="10" fillId="33" borderId="3" xfId="5" applyNumberFormat="1" applyFont="1" applyFill="1" applyBorder="1" applyAlignment="1">
      <alignment horizontal="center" vertical="center"/>
    </xf>
    <xf numFmtId="169" fontId="10" fillId="33" borderId="4" xfId="5" applyNumberFormat="1" applyFont="1" applyFill="1" applyBorder="1" applyAlignment="1">
      <alignment horizontal="center" vertical="center"/>
    </xf>
    <xf numFmtId="0" fontId="0" fillId="0" borderId="0" xfId="0" applyAlignment="1">
      <alignment horizontal="left"/>
    </xf>
    <xf numFmtId="165" fontId="0" fillId="0" borderId="0" xfId="0" applyNumberFormat="1" applyAlignment="1">
      <alignment horizontal="center" vertical="center"/>
    </xf>
    <xf numFmtId="0" fontId="0" fillId="0" borderId="0" xfId="0" applyAlignment="1">
      <alignment horizontal="center" vertical="center"/>
    </xf>
    <xf numFmtId="166" fontId="1" fillId="2" borderId="0" xfId="1" applyNumberFormat="1" applyFill="1" applyAlignment="1">
      <alignment vertical="center"/>
    </xf>
    <xf numFmtId="166" fontId="1" fillId="2" borderId="0" xfId="1" applyNumberFormat="1" applyFill="1" applyAlignment="1">
      <alignment horizontal="center" vertical="center"/>
    </xf>
    <xf numFmtId="2" fontId="4" fillId="0" borderId="43" xfId="0" applyNumberFormat="1" applyFont="1" applyBorder="1" applyAlignment="1">
      <alignment horizontal="center"/>
    </xf>
    <xf numFmtId="2" fontId="4" fillId="0" borderId="44" xfId="0" applyNumberFormat="1" applyFont="1" applyBorder="1" applyAlignment="1">
      <alignment horizontal="center"/>
    </xf>
    <xf numFmtId="2" fontId="4" fillId="0" borderId="45" xfId="0" applyNumberFormat="1" applyFont="1" applyBorder="1" applyAlignment="1">
      <alignment horizontal="center"/>
    </xf>
    <xf numFmtId="172" fontId="0" fillId="0" borderId="0" xfId="0" applyNumberFormat="1"/>
    <xf numFmtId="173" fontId="0" fillId="0" borderId="0" xfId="0" applyNumberFormat="1"/>
  </cellXfs>
  <cellStyles count="7">
    <cellStyle name="Comma" xfId="1" builtinId="3"/>
    <cellStyle name="Comma 3" xfId="4"/>
    <cellStyle name="Comma 4" xfId="6"/>
    <cellStyle name="Currency 3" xfId="5"/>
    <cellStyle name="Normal" xfId="0" builtinId="0"/>
    <cellStyle name="Normal 2 18" xfId="3"/>
    <cellStyle name="Normal 4" xfId="2"/>
  </cellStyles>
  <dxfs count="4">
    <dxf>
      <fill>
        <patternFill>
          <bgColor theme="9" tint="0.39994506668294322"/>
        </patternFill>
      </fill>
    </dxf>
    <dxf>
      <fill>
        <patternFill>
          <bgColor rgb="FFC00000"/>
        </patternFill>
      </fill>
    </dxf>
    <dxf>
      <fill>
        <patternFill>
          <bgColor theme="9" tint="0.39994506668294322"/>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posed%20FY18%20Budget%20by%20Project%20and%20Portfolio%20-%20Working%20File%20v2.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P&amp;A/FY16/FY16%20Operating%20Plan%20and%20Budget/Round%203%20Adopted/Adopted%20FY16%20Budget%20FINAL%20w.o.%20Link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udget%20Ready%20Recap-A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P&amp;A\FY14\Forecast\FY14%20Comp%20Analysis%20Sep%2010.29.13.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2.65.12\Finance\10.32.65.12\Finance\Users\anjali.vaswani\AppData\Local\Microsoft\Windows\Temporary%20Internet%20Files\Content.Outlook\TFNBPZEF\TMU_Project_Tracking_Master_2009.xlsb"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MU_Project_Tracking_Master_Jan2009.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TMU_Project_Tracking_Master.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32.65.12\Finance\Documents%20and%20Settings\Grace.Young\Desktop\others\calendar%20041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P&amp;A/FY17/FY17%20Operating%20Plan%20and%20Budget/Budget%20Templates/Round%202%20-%20Adopted/Adopted%20FY17%20Budget%20Template%20-%20Consolidated%20FINAL-REFORMAT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ort .xls"/>
      <sheetName val="Publish - Proj .xls"/>
      <sheetName val="Publish - Port .doc"/>
      <sheetName val="Project Summary"/>
      <sheetName val="Workfront"/>
      <sheetName val="Obj_Goal_Portf_Mapping"/>
      <sheetName val="Portfolios_Final"/>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3)"/>
      <sheetName val="Budget (2)"/>
      <sheetName val="Budget"/>
      <sheetName val="Source"/>
      <sheetName val="Code-Ref2"/>
      <sheetName val="Code-Ref"/>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row r="1">
          <cell r="A1" t="str">
            <v>AtTask Project List 21-Feb-2014</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sheetData sheetId="9"/>
      <sheetData sheetId="10"/>
      <sheetData sheetId="11"/>
      <sheetData sheetId="12"/>
      <sheetData sheetId="13"/>
      <sheetData sheetId="14"/>
      <sheetData sheetId="15">
        <row r="3">
          <cell r="A3" t="str">
            <v>Commute - 2 days</v>
          </cell>
        </row>
      </sheetData>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0 - Project Tracking"/>
      <sheetName val="Project Tracking (2010)"/>
      <sheetName val="Project Tracking 2009"/>
      <sheetName val="Transcriptions"/>
      <sheetName val="Invoices"/>
      <sheetName val="Breakdown by language"/>
      <sheetName val="Spending by Department"/>
      <sheetName val="drop down data"/>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roj All (OLD)"/>
      <sheetName val="By Project"/>
      <sheetName val="FY17 Projects"/>
      <sheetName val="Published&gt;&gt;&gt;"/>
      <sheetName val="Publish - Port .xls"/>
      <sheetName val="Publish - Proj .xls"/>
      <sheetName val="Publish - Port .doc"/>
      <sheetName val="Ops Resource Util - Sum"/>
      <sheetName val="Ops Resource Util - Detail"/>
      <sheetName val="Total ICANN Resource Util"/>
      <sheetName val="Total ICANN Res Util w USG"/>
      <sheetName val="Total ICANN Res Util w PTI"/>
      <sheetName val="Total ICANN Res Util w USG&amp; PTI"/>
      <sheetName val="FY17 Budget Summary PPT "/>
      <sheetName val="Total ICANN SOA"/>
      <sheetName val="New gTLD"/>
      <sheetName val="SOA Do not use"/>
      <sheetName val="Opex Waterfall"/>
      <sheetName val="Headcount"/>
      <sheetName val="Rev"/>
      <sheetName val="Multi-year"/>
      <sheetName val="BFC Deck"/>
      <sheetName val="BFC CF"/>
      <sheetName val="Input Summaries&gt;&gt;&gt;"/>
      <sheetName val="By Project &amp; Dept"/>
      <sheetName val="Summary"/>
      <sheetName val="Opex &amp; Capex"/>
      <sheetName val="Inputs&gt;&gt;&gt;&gt;"/>
      <sheetName val="Recon"/>
      <sheetName val="Comp"/>
      <sheetName val="Personnel"/>
      <sheetName val="Pers Alloc (%)"/>
      <sheetName val="Pers Alloc ($)"/>
      <sheetName val="Travel"/>
      <sheetName val="Space.Catering"/>
      <sheetName val="Prof Svcs"/>
      <sheetName val="Admin"/>
      <sheetName val="Capital"/>
      <sheetName val="Lists"/>
      <sheetName val="Travel Rates"/>
      <sheetName val="Travel Calculator"/>
      <sheetName val="Instructions"/>
      <sheetName val="Who should budget for what"/>
      <sheetName val="Budget instructions-Meetings"/>
      <sheetName val="Workfront&gt;&gt;&gt;"/>
      <sheetName val="FY17 Mgt Discipline Mapping"/>
      <sheetName val="FY17 Mgt Discipline Master"/>
      <sheetName val="FY17 Projects in Workfront (Bud"/>
      <sheetName val="Projects by dept - DO NOT DELET"/>
      <sheetName val="Initiatives Proje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W116"/>
  <sheetViews>
    <sheetView showGridLines="0" zoomScale="85" zoomScaleNormal="85" zoomScalePageLayoutView="85" workbookViewId="0">
      <pane xSplit="1" ySplit="5" topLeftCell="B87" activePane="bottomRight" state="frozen"/>
      <selection activeCell="A2" sqref="A2"/>
      <selection pane="topRight" activeCell="A2" sqref="A2"/>
      <selection pane="bottomLeft" activeCell="A2" sqref="A2"/>
      <selection pane="bottomRight" activeCell="B56" sqref="B56:C56"/>
    </sheetView>
  </sheetViews>
  <sheetFormatPr defaultColWidth="9.140625" defaultRowHeight="15" outlineLevelRow="1" outlineLevelCol="1" x14ac:dyDescent="0.25"/>
  <cols>
    <col min="1" max="1" width="24.7109375" style="2" customWidth="1"/>
    <col min="2" max="2" width="59" style="2" customWidth="1"/>
    <col min="3" max="3" width="69.7109375" style="3" customWidth="1"/>
    <col min="4" max="4" width="13" style="271" customWidth="1"/>
    <col min="5" max="5" width="9.140625" style="5" customWidth="1"/>
    <col min="6" max="9" width="13" style="5" customWidth="1"/>
    <col min="10" max="10" width="16" style="5" bestFit="1" customWidth="1"/>
    <col min="11" max="11" width="2.7109375" style="2" customWidth="1"/>
    <col min="12" max="12" width="13" style="6" hidden="1" customWidth="1" outlineLevel="1"/>
    <col min="13" max="13" width="9.140625" style="2" collapsed="1"/>
    <col min="14" max="16384" width="9.140625" style="2"/>
  </cols>
  <sheetData>
    <row r="1" spans="1:23" ht="28.5" x14ac:dyDescent="0.25">
      <c r="A1" s="1" t="s">
        <v>0</v>
      </c>
      <c r="D1" s="4"/>
    </row>
    <row r="2" spans="1:23" customFormat="1" x14ac:dyDescent="0.25">
      <c r="A2" s="7"/>
      <c r="B2" s="8"/>
      <c r="C2" s="8"/>
      <c r="D2" s="9"/>
      <c r="F2" s="10"/>
      <c r="G2" s="11"/>
      <c r="H2" s="12"/>
      <c r="I2" s="12"/>
      <c r="J2" s="12"/>
      <c r="K2" s="12"/>
      <c r="L2" s="12"/>
      <c r="M2" s="12"/>
      <c r="N2" s="13"/>
      <c r="O2" s="14"/>
      <c r="P2" s="14"/>
      <c r="Q2" s="14"/>
      <c r="R2" s="14"/>
      <c r="S2" s="14"/>
      <c r="T2" s="14"/>
      <c r="U2" s="14"/>
      <c r="V2" s="15"/>
      <c r="W2" s="16"/>
    </row>
    <row r="3" spans="1:23" customFormat="1" x14ac:dyDescent="0.25">
      <c r="A3" s="7" t="s">
        <v>1</v>
      </c>
      <c r="B3" s="8"/>
      <c r="C3" s="8"/>
      <c r="D3" s="9"/>
      <c r="F3" s="10"/>
      <c r="G3" s="11"/>
      <c r="H3" s="12"/>
      <c r="I3" s="12"/>
      <c r="J3" s="12"/>
      <c r="K3" s="12"/>
      <c r="L3" s="12"/>
      <c r="M3" s="12"/>
      <c r="N3" s="13"/>
      <c r="O3" s="14"/>
      <c r="P3" s="14"/>
      <c r="Q3" s="14"/>
      <c r="R3" s="14"/>
      <c r="S3" s="14"/>
      <c r="T3" s="14"/>
      <c r="U3" s="14"/>
      <c r="V3" s="15"/>
      <c r="W3" s="16"/>
    </row>
    <row r="4" spans="1:23" customFormat="1" ht="15.75" thickBot="1" x14ac:dyDescent="0.3">
      <c r="A4" s="7" t="s">
        <v>2</v>
      </c>
      <c r="B4" s="7"/>
      <c r="C4" s="8"/>
      <c r="D4" s="17"/>
      <c r="E4" s="18"/>
      <c r="F4" s="10"/>
      <c r="G4" s="11"/>
      <c r="H4" s="12"/>
      <c r="I4" s="12"/>
      <c r="J4" s="12"/>
      <c r="K4" s="12"/>
      <c r="L4" s="12"/>
      <c r="M4" s="12"/>
      <c r="N4" s="13"/>
      <c r="O4" s="19">
        <v>4</v>
      </c>
      <c r="P4" s="19">
        <v>5</v>
      </c>
      <c r="Q4" s="19">
        <v>6</v>
      </c>
      <c r="R4" s="19">
        <v>7</v>
      </c>
      <c r="S4" s="19">
        <v>8</v>
      </c>
      <c r="T4" s="19">
        <v>9</v>
      </c>
      <c r="U4" s="19">
        <v>10</v>
      </c>
      <c r="V4" s="15"/>
      <c r="W4" s="16"/>
    </row>
    <row r="5" spans="1:23" ht="38.25" thickBot="1" x14ac:dyDescent="0.3">
      <c r="A5" s="20" t="s">
        <v>3</v>
      </c>
      <c r="B5" s="20" t="s">
        <v>4</v>
      </c>
      <c r="C5" s="21" t="s">
        <v>5</v>
      </c>
      <c r="D5" s="22" t="s">
        <v>6</v>
      </c>
      <c r="E5" s="23" t="s">
        <v>7</v>
      </c>
      <c r="F5" s="23" t="s">
        <v>8</v>
      </c>
      <c r="G5" s="23" t="s">
        <v>9</v>
      </c>
      <c r="H5" s="24" t="s">
        <v>10</v>
      </c>
      <c r="I5" s="24" t="s">
        <v>11</v>
      </c>
      <c r="J5" s="25" t="s">
        <v>12</v>
      </c>
      <c r="L5" s="26" t="s">
        <v>13</v>
      </c>
    </row>
    <row r="6" spans="1:23" x14ac:dyDescent="0.25">
      <c r="A6" s="27" t="s">
        <v>14</v>
      </c>
      <c r="B6" s="28" t="s">
        <v>15</v>
      </c>
      <c r="C6" s="29" t="s">
        <v>16</v>
      </c>
      <c r="D6" s="30">
        <v>17.999999999999996</v>
      </c>
      <c r="E6" s="31">
        <v>2898580.6675055358</v>
      </c>
      <c r="F6" s="31">
        <v>216943.00000000003</v>
      </c>
      <c r="G6" s="31">
        <v>663100</v>
      </c>
      <c r="H6" s="31">
        <v>189595</v>
      </c>
      <c r="I6" s="31">
        <v>0</v>
      </c>
      <c r="J6" s="32">
        <f>SUM(E6:I6)</f>
        <v>3968218.6675055358</v>
      </c>
      <c r="L6" s="33">
        <f t="shared" ref="L6:L21" si="0">+SUM(E6:I6)-J6</f>
        <v>0</v>
      </c>
    </row>
    <row r="7" spans="1:23" x14ac:dyDescent="0.25">
      <c r="A7" s="34"/>
      <c r="B7" s="35"/>
      <c r="C7" s="36" t="s">
        <v>17</v>
      </c>
      <c r="D7" s="37">
        <v>4.5</v>
      </c>
      <c r="E7" s="38">
        <v>853117.15643658454</v>
      </c>
      <c r="F7" s="38">
        <v>112600</v>
      </c>
      <c r="G7" s="38">
        <v>99999.999999999985</v>
      </c>
      <c r="H7" s="38">
        <v>158600</v>
      </c>
      <c r="I7" s="39">
        <v>0</v>
      </c>
      <c r="J7" s="40">
        <f t="shared" ref="J7:J15" si="1">SUM(E7:I7)</f>
        <v>1224317.1564365844</v>
      </c>
      <c r="L7" s="41">
        <f t="shared" si="0"/>
        <v>0</v>
      </c>
    </row>
    <row r="8" spans="1:23" ht="15.75" thickBot="1" x14ac:dyDescent="0.3">
      <c r="A8" s="34"/>
      <c r="B8" s="42"/>
      <c r="C8" s="36" t="s">
        <v>18</v>
      </c>
      <c r="D8" s="43">
        <v>5.7666666666666675</v>
      </c>
      <c r="E8" s="44">
        <v>560906.85347706173</v>
      </c>
      <c r="F8" s="44">
        <v>43200</v>
      </c>
      <c r="G8" s="44">
        <v>3762000</v>
      </c>
      <c r="H8" s="44">
        <v>426400</v>
      </c>
      <c r="I8" s="44">
        <v>0</v>
      </c>
      <c r="J8" s="45">
        <f t="shared" si="1"/>
        <v>4792506.8534770617</v>
      </c>
      <c r="L8" s="41">
        <f t="shared" si="0"/>
        <v>0</v>
      </c>
    </row>
    <row r="9" spans="1:23" ht="15.75" thickBot="1" x14ac:dyDescent="0.3">
      <c r="A9" s="34"/>
      <c r="B9" s="46" t="s">
        <v>19</v>
      </c>
      <c r="C9" s="47"/>
      <c r="D9" s="48">
        <f t="shared" ref="D9:J9" si="2">SUM(D6:D8)</f>
        <v>28.266666666666666</v>
      </c>
      <c r="E9" s="49">
        <f t="shared" si="2"/>
        <v>4312604.6774191819</v>
      </c>
      <c r="F9" s="49">
        <f t="shared" si="2"/>
        <v>372743</v>
      </c>
      <c r="G9" s="49">
        <f t="shared" si="2"/>
        <v>4525100</v>
      </c>
      <c r="H9" s="49">
        <f t="shared" si="2"/>
        <v>774595</v>
      </c>
      <c r="I9" s="49">
        <f t="shared" si="2"/>
        <v>0</v>
      </c>
      <c r="J9" s="50">
        <f t="shared" si="2"/>
        <v>9985042.6774191819</v>
      </c>
      <c r="L9" s="41">
        <f t="shared" si="0"/>
        <v>0</v>
      </c>
    </row>
    <row r="10" spans="1:23" x14ac:dyDescent="0.25">
      <c r="A10" s="34"/>
      <c r="B10" s="51" t="s">
        <v>20</v>
      </c>
      <c r="C10" s="29" t="s">
        <v>21</v>
      </c>
      <c r="D10" s="52">
        <v>28.75</v>
      </c>
      <c r="E10" s="53">
        <v>4999899.2780008651</v>
      </c>
      <c r="F10" s="53">
        <v>1758198.3333333333</v>
      </c>
      <c r="G10" s="53">
        <v>295107.66666666669</v>
      </c>
      <c r="H10" s="53">
        <v>943296</v>
      </c>
      <c r="I10" s="53">
        <v>294060</v>
      </c>
      <c r="J10" s="32">
        <f t="shared" si="1"/>
        <v>8290561.2780008651</v>
      </c>
      <c r="L10" s="41">
        <f t="shared" si="0"/>
        <v>0</v>
      </c>
    </row>
    <row r="11" spans="1:23" ht="15.75" thickBot="1" x14ac:dyDescent="0.3">
      <c r="A11" s="34"/>
      <c r="B11" s="54"/>
      <c r="C11" s="36" t="s">
        <v>22</v>
      </c>
      <c r="D11" s="55">
        <v>9.2333333333333343</v>
      </c>
      <c r="E11" s="44">
        <v>1448638.4666896616</v>
      </c>
      <c r="F11" s="44">
        <v>6030236.166666666</v>
      </c>
      <c r="G11" s="44">
        <v>2113000</v>
      </c>
      <c r="H11" s="44">
        <v>498500</v>
      </c>
      <c r="I11" s="44">
        <v>0</v>
      </c>
      <c r="J11" s="45">
        <f t="shared" si="1"/>
        <v>10090374.633356327</v>
      </c>
      <c r="L11" s="41">
        <f t="shared" si="0"/>
        <v>0</v>
      </c>
    </row>
    <row r="12" spans="1:23" ht="15.75" thickBot="1" x14ac:dyDescent="0.3">
      <c r="A12" s="34"/>
      <c r="B12" s="46" t="s">
        <v>23</v>
      </c>
      <c r="C12" s="47"/>
      <c r="D12" s="48">
        <f t="shared" ref="D12:J12" si="3">SUM(D10:D11)</f>
        <v>37.983333333333334</v>
      </c>
      <c r="E12" s="49">
        <f t="shared" si="3"/>
        <v>6448537.7446905263</v>
      </c>
      <c r="F12" s="49">
        <f t="shared" si="3"/>
        <v>7788434.4999999991</v>
      </c>
      <c r="G12" s="49">
        <f t="shared" si="3"/>
        <v>2408107.6666666665</v>
      </c>
      <c r="H12" s="49">
        <f t="shared" si="3"/>
        <v>1441796</v>
      </c>
      <c r="I12" s="49">
        <f t="shared" si="3"/>
        <v>294060</v>
      </c>
      <c r="J12" s="56">
        <f t="shared" si="3"/>
        <v>18380935.911357194</v>
      </c>
      <c r="L12" s="41">
        <f t="shared" si="0"/>
        <v>0</v>
      </c>
    </row>
    <row r="13" spans="1:23" x14ac:dyDescent="0.25">
      <c r="A13" s="34"/>
      <c r="B13" s="57" t="s">
        <v>24</v>
      </c>
      <c r="C13" s="29" t="s">
        <v>25</v>
      </c>
      <c r="D13" s="30">
        <v>34.466666666666676</v>
      </c>
      <c r="E13" s="31">
        <v>4474498.7279473096</v>
      </c>
      <c r="F13" s="31">
        <v>1101548.6666666665</v>
      </c>
      <c r="G13" s="31">
        <v>1070304</v>
      </c>
      <c r="H13" s="31">
        <v>82000</v>
      </c>
      <c r="I13" s="31">
        <v>0</v>
      </c>
      <c r="J13" s="32">
        <f t="shared" si="1"/>
        <v>6728351.3946139757</v>
      </c>
      <c r="L13" s="41">
        <f t="shared" si="0"/>
        <v>0</v>
      </c>
    </row>
    <row r="14" spans="1:23" ht="30" x14ac:dyDescent="0.25">
      <c r="A14" s="34"/>
      <c r="B14" s="58"/>
      <c r="C14" s="59" t="s">
        <v>26</v>
      </c>
      <c r="D14" s="60">
        <v>1.4916666666666667</v>
      </c>
      <c r="E14" s="61">
        <v>164987.84452060735</v>
      </c>
      <c r="F14" s="61">
        <v>1935712</v>
      </c>
      <c r="G14" s="61">
        <v>31000</v>
      </c>
      <c r="H14" s="61">
        <v>16000</v>
      </c>
      <c r="I14" s="62">
        <v>0</v>
      </c>
      <c r="J14" s="63">
        <f t="shared" si="1"/>
        <v>2147699.8445206075</v>
      </c>
      <c r="L14" s="41">
        <f t="shared" si="0"/>
        <v>0</v>
      </c>
    </row>
    <row r="15" spans="1:23" ht="15.75" thickBot="1" x14ac:dyDescent="0.3">
      <c r="A15" s="34"/>
      <c r="B15" s="64"/>
      <c r="C15" s="65" t="s">
        <v>27</v>
      </c>
      <c r="D15" s="43">
        <v>0.58333333333333326</v>
      </c>
      <c r="E15" s="44">
        <v>189253.66455775581</v>
      </c>
      <c r="F15" s="44">
        <v>8127.3333333333367</v>
      </c>
      <c r="G15" s="44">
        <v>256000</v>
      </c>
      <c r="H15" s="44">
        <v>0</v>
      </c>
      <c r="I15" s="44">
        <v>0</v>
      </c>
      <c r="J15" s="45">
        <f t="shared" si="1"/>
        <v>453380.99789108918</v>
      </c>
      <c r="L15" s="41">
        <f t="shared" si="0"/>
        <v>0</v>
      </c>
    </row>
    <row r="16" spans="1:23" ht="15.75" thickBot="1" x14ac:dyDescent="0.3">
      <c r="A16" s="34"/>
      <c r="B16" s="46" t="s">
        <v>28</v>
      </c>
      <c r="C16" s="47"/>
      <c r="D16" s="66">
        <f t="shared" ref="D16:J16" si="4">SUM(D13:D15)</f>
        <v>36.541666666666679</v>
      </c>
      <c r="E16" s="67">
        <f t="shared" si="4"/>
        <v>4828740.2370256726</v>
      </c>
      <c r="F16" s="67">
        <f t="shared" si="4"/>
        <v>3045388</v>
      </c>
      <c r="G16" s="67">
        <f t="shared" si="4"/>
        <v>1357304</v>
      </c>
      <c r="H16" s="67">
        <f t="shared" si="4"/>
        <v>98000</v>
      </c>
      <c r="I16" s="67">
        <f t="shared" si="4"/>
        <v>0</v>
      </c>
      <c r="J16" s="68">
        <f t="shared" si="4"/>
        <v>9329432.2370256726</v>
      </c>
      <c r="L16" s="41">
        <f t="shared" si="0"/>
        <v>0</v>
      </c>
    </row>
    <row r="17" spans="1:12" ht="15.75" thickBot="1" x14ac:dyDescent="0.3">
      <c r="A17" s="69" t="s">
        <v>29</v>
      </c>
      <c r="B17" s="69"/>
      <c r="C17" s="70"/>
      <c r="D17" s="71">
        <f t="shared" ref="D17:J17" si="5">D9+D12+D16</f>
        <v>102.79166666666669</v>
      </c>
      <c r="E17" s="72">
        <f t="shared" si="5"/>
        <v>15589882.659135381</v>
      </c>
      <c r="F17" s="72">
        <f t="shared" si="5"/>
        <v>11206565.5</v>
      </c>
      <c r="G17" s="72">
        <f t="shared" si="5"/>
        <v>8290511.666666666</v>
      </c>
      <c r="H17" s="72">
        <f t="shared" si="5"/>
        <v>2314391</v>
      </c>
      <c r="I17" s="72">
        <f t="shared" si="5"/>
        <v>294060</v>
      </c>
      <c r="J17" s="73">
        <f t="shared" si="5"/>
        <v>37695410.825802051</v>
      </c>
      <c r="L17" s="41">
        <f t="shared" si="0"/>
        <v>0</v>
      </c>
    </row>
    <row r="18" spans="1:12" x14ac:dyDescent="0.25">
      <c r="A18" s="74" t="s">
        <v>30</v>
      </c>
      <c r="B18" s="75" t="s">
        <v>31</v>
      </c>
      <c r="C18" s="76" t="s">
        <v>32</v>
      </c>
      <c r="D18" s="77">
        <v>21.703775000000004</v>
      </c>
      <c r="E18" s="78">
        <v>3818136.0523865707</v>
      </c>
      <c r="F18" s="78">
        <v>524084.60155780247</v>
      </c>
      <c r="G18" s="78">
        <v>1575202</v>
      </c>
      <c r="H18" s="78">
        <v>357235</v>
      </c>
      <c r="I18" s="78">
        <v>47000</v>
      </c>
      <c r="J18" s="79">
        <f t="shared" ref="J18:J24" si="6">SUM(E18:I18)</f>
        <v>6321657.6539443731</v>
      </c>
      <c r="L18" s="41">
        <f t="shared" si="0"/>
        <v>0</v>
      </c>
    </row>
    <row r="19" spans="1:12" x14ac:dyDescent="0.25">
      <c r="A19" s="80"/>
      <c r="B19" s="81"/>
      <c r="C19" s="82" t="s">
        <v>33</v>
      </c>
      <c r="D19" s="83">
        <v>1.5</v>
      </c>
      <c r="E19" s="84">
        <v>359124.68487430504</v>
      </c>
      <c r="F19" s="84">
        <v>0</v>
      </c>
      <c r="G19" s="84">
        <v>50000</v>
      </c>
      <c r="H19" s="84">
        <v>0</v>
      </c>
      <c r="I19" s="84">
        <v>38000</v>
      </c>
      <c r="J19" s="85">
        <f t="shared" si="6"/>
        <v>447124.68487430504</v>
      </c>
      <c r="L19" s="41">
        <f t="shared" si="0"/>
        <v>0</v>
      </c>
    </row>
    <row r="20" spans="1:12" x14ac:dyDescent="0.25">
      <c r="A20" s="80"/>
      <c r="B20" s="81"/>
      <c r="C20" s="82" t="s">
        <v>34</v>
      </c>
      <c r="D20" s="83">
        <v>9.9999999999999992E-2</v>
      </c>
      <c r="E20" s="84">
        <v>46211.519506394485</v>
      </c>
      <c r="F20" s="84">
        <v>0</v>
      </c>
      <c r="G20" s="84">
        <v>0</v>
      </c>
      <c r="H20" s="84">
        <v>0</v>
      </c>
      <c r="I20" s="84">
        <v>0</v>
      </c>
      <c r="J20" s="85">
        <f t="shared" si="6"/>
        <v>46211.519506394485</v>
      </c>
      <c r="L20" s="41">
        <f t="shared" si="0"/>
        <v>0</v>
      </c>
    </row>
    <row r="21" spans="1:12" x14ac:dyDescent="0.25">
      <c r="A21" s="80"/>
      <c r="B21" s="81"/>
      <c r="C21" s="82" t="s">
        <v>35</v>
      </c>
      <c r="D21" s="83">
        <v>25.558333333333337</v>
      </c>
      <c r="E21" s="84">
        <v>4847324.4113521567</v>
      </c>
      <c r="F21" s="84">
        <v>674186.66666666674</v>
      </c>
      <c r="G21" s="84">
        <v>2315272.9162500449</v>
      </c>
      <c r="H21" s="84">
        <v>262500</v>
      </c>
      <c r="I21" s="84">
        <v>0</v>
      </c>
      <c r="J21" s="85">
        <f t="shared" si="6"/>
        <v>8099283.9942688681</v>
      </c>
      <c r="L21" s="41">
        <f t="shared" si="0"/>
        <v>0</v>
      </c>
    </row>
    <row r="22" spans="1:12" x14ac:dyDescent="0.25">
      <c r="A22" s="80"/>
      <c r="B22" s="81"/>
      <c r="C22" s="82" t="s">
        <v>36</v>
      </c>
      <c r="D22" s="83">
        <v>12.649999999999999</v>
      </c>
      <c r="E22" s="84">
        <v>1262147.1964550028</v>
      </c>
      <c r="F22" s="84">
        <v>129409</v>
      </c>
      <c r="G22" s="84">
        <v>22000</v>
      </c>
      <c r="H22" s="84">
        <v>154800</v>
      </c>
      <c r="I22" s="84">
        <v>0</v>
      </c>
      <c r="J22" s="85">
        <f t="shared" si="6"/>
        <v>1568356.1964550028</v>
      </c>
      <c r="L22" s="41"/>
    </row>
    <row r="23" spans="1:12" x14ac:dyDescent="0.25">
      <c r="A23" s="80"/>
      <c r="B23" s="81"/>
      <c r="C23" s="82" t="s">
        <v>37</v>
      </c>
      <c r="D23" s="83">
        <v>8.9999999999999982</v>
      </c>
      <c r="E23" s="84">
        <v>1765110.6944710058</v>
      </c>
      <c r="F23" s="84">
        <v>45609.666666666672</v>
      </c>
      <c r="G23" s="84">
        <v>444000</v>
      </c>
      <c r="H23" s="84">
        <v>162100</v>
      </c>
      <c r="I23" s="84">
        <v>0</v>
      </c>
      <c r="J23" s="85">
        <f t="shared" si="6"/>
        <v>2416820.3611376723</v>
      </c>
      <c r="L23" s="41">
        <f t="shared" ref="L23:L28" si="7">+SUM(E23:I23)-J23</f>
        <v>0</v>
      </c>
    </row>
    <row r="24" spans="1:12" ht="15.75" thickBot="1" x14ac:dyDescent="0.3">
      <c r="A24" s="80"/>
      <c r="B24" s="81"/>
      <c r="C24" s="82" t="s">
        <v>38</v>
      </c>
      <c r="D24" s="86">
        <v>0.3</v>
      </c>
      <c r="E24" s="87">
        <v>68352.396830934114</v>
      </c>
      <c r="F24" s="87">
        <v>0</v>
      </c>
      <c r="G24" s="87">
        <v>180000</v>
      </c>
      <c r="H24" s="87">
        <v>0</v>
      </c>
      <c r="I24" s="87">
        <v>0</v>
      </c>
      <c r="J24" s="88">
        <f t="shared" si="6"/>
        <v>248352.3968309341</v>
      </c>
      <c r="L24" s="41">
        <f t="shared" si="7"/>
        <v>0</v>
      </c>
    </row>
    <row r="25" spans="1:12" ht="15.75" thickBot="1" x14ac:dyDescent="0.3">
      <c r="A25" s="80"/>
      <c r="B25" s="89" t="s">
        <v>39</v>
      </c>
      <c r="C25" s="90"/>
      <c r="D25" s="91">
        <f t="shared" ref="D25:J25" si="8">SUM(D18:D24)</f>
        <v>70.812108333333327</v>
      </c>
      <c r="E25" s="92">
        <f t="shared" si="8"/>
        <v>12166406.955876369</v>
      </c>
      <c r="F25" s="92">
        <f t="shared" si="8"/>
        <v>1373289.9348911359</v>
      </c>
      <c r="G25" s="92">
        <f t="shared" si="8"/>
        <v>4586474.9162500445</v>
      </c>
      <c r="H25" s="92">
        <f t="shared" si="8"/>
        <v>936635</v>
      </c>
      <c r="I25" s="92">
        <f t="shared" si="8"/>
        <v>85000</v>
      </c>
      <c r="J25" s="93">
        <f t="shared" si="8"/>
        <v>19147806.807017554</v>
      </c>
      <c r="L25" s="41">
        <f t="shared" si="7"/>
        <v>0</v>
      </c>
    </row>
    <row r="26" spans="1:12" ht="15" customHeight="1" x14ac:dyDescent="0.25">
      <c r="A26" s="94"/>
      <c r="B26" s="95" t="s">
        <v>40</v>
      </c>
      <c r="C26" s="76" t="s">
        <v>41</v>
      </c>
      <c r="D26" s="77">
        <v>3.8499999999999996</v>
      </c>
      <c r="E26" s="78">
        <v>1033775.3872549905</v>
      </c>
      <c r="F26" s="78">
        <v>250464.33333333331</v>
      </c>
      <c r="G26" s="78">
        <v>295000</v>
      </c>
      <c r="H26" s="78">
        <v>993000</v>
      </c>
      <c r="I26" s="78">
        <v>95000</v>
      </c>
      <c r="J26" s="79">
        <f t="shared" ref="J26:J28" si="9">SUM(E26:I26)</f>
        <v>2667239.7205883237</v>
      </c>
      <c r="L26" s="41">
        <f t="shared" si="7"/>
        <v>0</v>
      </c>
    </row>
    <row r="27" spans="1:12" x14ac:dyDescent="0.25">
      <c r="A27" s="94"/>
      <c r="B27" s="96"/>
      <c r="C27" s="82" t="s">
        <v>42</v>
      </c>
      <c r="D27" s="83">
        <v>0</v>
      </c>
      <c r="E27" s="84">
        <v>0</v>
      </c>
      <c r="F27" s="84">
        <v>45000</v>
      </c>
      <c r="G27" s="84">
        <v>0</v>
      </c>
      <c r="H27" s="84">
        <v>0</v>
      </c>
      <c r="I27" s="84">
        <v>0</v>
      </c>
      <c r="J27" s="85">
        <f t="shared" si="9"/>
        <v>45000</v>
      </c>
      <c r="L27" s="41">
        <f t="shared" si="7"/>
        <v>0</v>
      </c>
    </row>
    <row r="28" spans="1:12" ht="15.75" thickBot="1" x14ac:dyDescent="0.3">
      <c r="A28" s="94"/>
      <c r="B28" s="97"/>
      <c r="C28" s="98" t="s">
        <v>43</v>
      </c>
      <c r="D28" s="86">
        <v>6.7478749999999996</v>
      </c>
      <c r="E28" s="87">
        <v>1962775.6444039503</v>
      </c>
      <c r="F28" s="87">
        <v>348933.16666666663</v>
      </c>
      <c r="G28" s="87">
        <v>414999.96</v>
      </c>
      <c r="H28" s="87">
        <v>494320</v>
      </c>
      <c r="I28" s="87">
        <v>50000</v>
      </c>
      <c r="J28" s="88">
        <f t="shared" si="9"/>
        <v>3271028.7710706168</v>
      </c>
      <c r="L28" s="41">
        <f t="shared" si="7"/>
        <v>0</v>
      </c>
    </row>
    <row r="29" spans="1:12" ht="15.75" thickBot="1" x14ac:dyDescent="0.3">
      <c r="A29" s="80"/>
      <c r="B29" s="89" t="s">
        <v>44</v>
      </c>
      <c r="C29" s="90"/>
      <c r="D29" s="99">
        <f t="shared" ref="D29:J29" si="10">SUM(D26:D28)</f>
        <v>10.597874999999998</v>
      </c>
      <c r="E29" s="92">
        <f t="shared" si="10"/>
        <v>2996551.0316589409</v>
      </c>
      <c r="F29" s="92">
        <f t="shared" si="10"/>
        <v>644397.5</v>
      </c>
      <c r="G29" s="92">
        <f t="shared" si="10"/>
        <v>709999.96</v>
      </c>
      <c r="H29" s="92">
        <f t="shared" si="10"/>
        <v>1487320</v>
      </c>
      <c r="I29" s="92">
        <f t="shared" si="10"/>
        <v>145000</v>
      </c>
      <c r="J29" s="93">
        <f t="shared" si="10"/>
        <v>5983268.4916589409</v>
      </c>
      <c r="L29" s="41">
        <f t="shared" ref="L29:L37" si="11">+SUM(E29:I29)-J29</f>
        <v>0</v>
      </c>
    </row>
    <row r="30" spans="1:12" ht="15" customHeight="1" x14ac:dyDescent="0.25">
      <c r="A30" s="80"/>
      <c r="B30" s="95" t="s">
        <v>45</v>
      </c>
      <c r="C30" s="82" t="s">
        <v>46</v>
      </c>
      <c r="D30" s="83">
        <v>3.3528333333333338</v>
      </c>
      <c r="E30" s="78">
        <v>752292.32840659877</v>
      </c>
      <c r="F30" s="78">
        <v>3197.666666666667</v>
      </c>
      <c r="G30" s="78">
        <v>296000</v>
      </c>
      <c r="H30" s="78">
        <v>0</v>
      </c>
      <c r="I30" s="78">
        <v>72000</v>
      </c>
      <c r="J30" s="79">
        <f t="shared" ref="J30:J39" si="12">SUM(E30:I30)</f>
        <v>1123489.9950732654</v>
      </c>
      <c r="L30" s="41">
        <f t="shared" si="11"/>
        <v>0</v>
      </c>
    </row>
    <row r="31" spans="1:12" x14ac:dyDescent="0.25">
      <c r="A31" s="80"/>
      <c r="B31" s="96"/>
      <c r="C31" s="82" t="s">
        <v>47</v>
      </c>
      <c r="D31" s="83">
        <v>2.2499999999999996</v>
      </c>
      <c r="E31" s="84">
        <v>417213.03215646383</v>
      </c>
      <c r="F31" s="84">
        <v>138556</v>
      </c>
      <c r="G31" s="84">
        <v>611460</v>
      </c>
      <c r="H31" s="84">
        <v>0</v>
      </c>
      <c r="I31" s="84">
        <v>0</v>
      </c>
      <c r="J31" s="85">
        <f t="shared" si="12"/>
        <v>1167229.0321564637</v>
      </c>
      <c r="L31" s="41">
        <f t="shared" si="11"/>
        <v>0</v>
      </c>
    </row>
    <row r="32" spans="1:12" x14ac:dyDescent="0.25">
      <c r="A32" s="80"/>
      <c r="B32" s="96"/>
      <c r="C32" s="82" t="s">
        <v>48</v>
      </c>
      <c r="D32" s="83">
        <v>4.0000010000000001</v>
      </c>
      <c r="E32" s="84">
        <v>3402637.8258630149</v>
      </c>
      <c r="F32" s="84">
        <v>658757.13350588782</v>
      </c>
      <c r="G32" s="84">
        <v>5059905.2306594877</v>
      </c>
      <c r="H32" s="84">
        <v>665739.20730536012</v>
      </c>
      <c r="I32" s="84">
        <v>0</v>
      </c>
      <c r="J32" s="85">
        <f t="shared" si="12"/>
        <v>9787039.3973337505</v>
      </c>
      <c r="L32" s="41">
        <f t="shared" si="11"/>
        <v>0</v>
      </c>
    </row>
    <row r="33" spans="1:12" ht="30" x14ac:dyDescent="0.25">
      <c r="A33" s="80"/>
      <c r="B33" s="96"/>
      <c r="C33" s="82" t="s">
        <v>49</v>
      </c>
      <c r="D33" s="100">
        <v>0</v>
      </c>
      <c r="E33" s="101">
        <v>0</v>
      </c>
      <c r="F33" s="101">
        <v>0</v>
      </c>
      <c r="G33" s="101">
        <v>0</v>
      </c>
      <c r="H33" s="101">
        <v>0</v>
      </c>
      <c r="I33" s="101">
        <v>0</v>
      </c>
      <c r="J33" s="102">
        <f t="shared" si="12"/>
        <v>0</v>
      </c>
      <c r="L33" s="41">
        <f t="shared" si="11"/>
        <v>0</v>
      </c>
    </row>
    <row r="34" spans="1:12" x14ac:dyDescent="0.25">
      <c r="A34" s="80"/>
      <c r="B34" s="96"/>
      <c r="C34" s="82" t="s">
        <v>50</v>
      </c>
      <c r="D34" s="83">
        <v>6.4791666666666661</v>
      </c>
      <c r="E34" s="84">
        <v>1071500.0505416202</v>
      </c>
      <c r="F34" s="84">
        <v>336985.57066666672</v>
      </c>
      <c r="G34" s="84">
        <v>95000</v>
      </c>
      <c r="H34" s="84">
        <v>98640</v>
      </c>
      <c r="I34" s="84">
        <v>0</v>
      </c>
      <c r="J34" s="85">
        <f t="shared" si="12"/>
        <v>1602125.6212082868</v>
      </c>
      <c r="L34" s="41">
        <f t="shared" si="11"/>
        <v>0</v>
      </c>
    </row>
    <row r="35" spans="1:12" x14ac:dyDescent="0.25">
      <c r="A35" s="80"/>
      <c r="B35" s="96"/>
      <c r="C35" s="82" t="s">
        <v>51</v>
      </c>
      <c r="D35" s="83">
        <v>2.2916666666666665</v>
      </c>
      <c r="E35" s="84">
        <v>359031.02688035124</v>
      </c>
      <c r="F35" s="84">
        <v>0</v>
      </c>
      <c r="G35" s="84">
        <v>150000</v>
      </c>
      <c r="H35" s="84">
        <v>0</v>
      </c>
      <c r="I35" s="84">
        <v>0</v>
      </c>
      <c r="J35" s="85">
        <f t="shared" si="12"/>
        <v>509031.02688035124</v>
      </c>
      <c r="L35" s="41">
        <f t="shared" si="11"/>
        <v>0</v>
      </c>
    </row>
    <row r="36" spans="1:12" x14ac:dyDescent="0.25">
      <c r="A36" s="80"/>
      <c r="B36" s="96"/>
      <c r="C36" s="82" t="s">
        <v>52</v>
      </c>
      <c r="D36" s="83">
        <v>0</v>
      </c>
      <c r="E36" s="84">
        <v>0</v>
      </c>
      <c r="F36" s="84">
        <v>0</v>
      </c>
      <c r="G36" s="84">
        <v>1422999.9999999998</v>
      </c>
      <c r="H36" s="84">
        <v>0</v>
      </c>
      <c r="I36" s="84">
        <v>0</v>
      </c>
      <c r="J36" s="85">
        <f t="shared" si="12"/>
        <v>1422999.9999999998</v>
      </c>
      <c r="L36" s="41">
        <f t="shared" si="11"/>
        <v>0</v>
      </c>
    </row>
    <row r="37" spans="1:12" x14ac:dyDescent="0.25">
      <c r="A37" s="80"/>
      <c r="B37" s="96"/>
      <c r="C37" s="82" t="s">
        <v>53</v>
      </c>
      <c r="D37" s="83">
        <v>10.4</v>
      </c>
      <c r="E37" s="84">
        <v>1758505.6418528447</v>
      </c>
      <c r="F37" s="84">
        <v>117779.33333333333</v>
      </c>
      <c r="G37" s="84">
        <v>353996</v>
      </c>
      <c r="H37" s="84">
        <v>0</v>
      </c>
      <c r="I37" s="84">
        <v>0</v>
      </c>
      <c r="J37" s="85">
        <f t="shared" si="12"/>
        <v>2230280.975186178</v>
      </c>
      <c r="L37" s="41">
        <f t="shared" si="11"/>
        <v>0</v>
      </c>
    </row>
    <row r="38" spans="1:12" x14ac:dyDescent="0.25">
      <c r="A38" s="80"/>
      <c r="B38" s="96"/>
      <c r="C38" s="82" t="s">
        <v>54</v>
      </c>
      <c r="D38" s="83">
        <v>8.875</v>
      </c>
      <c r="E38" s="84">
        <v>1408854.2644553976</v>
      </c>
      <c r="F38" s="84">
        <v>18197.666666666668</v>
      </c>
      <c r="G38" s="84">
        <v>708000</v>
      </c>
      <c r="H38" s="84">
        <v>21600</v>
      </c>
      <c r="I38" s="84">
        <v>0</v>
      </c>
      <c r="J38" s="85">
        <f t="shared" si="12"/>
        <v>2156651.9311220646</v>
      </c>
      <c r="L38" s="41"/>
    </row>
    <row r="39" spans="1:12" ht="15.75" thickBot="1" x14ac:dyDescent="0.3">
      <c r="A39" s="80"/>
      <c r="B39" s="97"/>
      <c r="C39" s="82" t="s">
        <v>55</v>
      </c>
      <c r="D39" s="83">
        <v>2.0499999999999998</v>
      </c>
      <c r="E39" s="84">
        <v>341854.75991520355</v>
      </c>
      <c r="F39" s="84">
        <v>25140</v>
      </c>
      <c r="G39" s="84">
        <v>240000</v>
      </c>
      <c r="H39" s="84">
        <v>26440</v>
      </c>
      <c r="I39" s="84">
        <v>0</v>
      </c>
      <c r="J39" s="85">
        <f t="shared" si="12"/>
        <v>633434.75991520355</v>
      </c>
      <c r="L39" s="41"/>
    </row>
    <row r="40" spans="1:12" ht="15.75" thickBot="1" x14ac:dyDescent="0.3">
      <c r="A40" s="103"/>
      <c r="B40" s="89" t="s">
        <v>56</v>
      </c>
      <c r="C40" s="90"/>
      <c r="D40" s="104">
        <f t="shared" ref="D40:J40" si="13">SUM(D30:D39)</f>
        <v>39.698667666666665</v>
      </c>
      <c r="E40" s="105">
        <f t="shared" si="13"/>
        <v>9511888.9300714936</v>
      </c>
      <c r="F40" s="105">
        <f t="shared" si="13"/>
        <v>1298613.3708392212</v>
      </c>
      <c r="G40" s="105">
        <f t="shared" si="13"/>
        <v>8937361.2306594886</v>
      </c>
      <c r="H40" s="105">
        <f t="shared" si="13"/>
        <v>812419.20730536012</v>
      </c>
      <c r="I40" s="105">
        <f t="shared" si="13"/>
        <v>72000</v>
      </c>
      <c r="J40" s="106">
        <f t="shared" si="13"/>
        <v>20632282.738875564</v>
      </c>
      <c r="L40" s="41">
        <f t="shared" ref="L40:L56" si="14">+SUM(E40:I40)-J40</f>
        <v>0</v>
      </c>
    </row>
    <row r="41" spans="1:12" ht="15.75" thickBot="1" x14ac:dyDescent="0.3">
      <c r="A41" s="107" t="s">
        <v>57</v>
      </c>
      <c r="B41" s="107"/>
      <c r="C41" s="90"/>
      <c r="D41" s="91">
        <f t="shared" ref="D41:J41" si="15">D40+D29+D25</f>
        <v>121.10865099999999</v>
      </c>
      <c r="E41" s="92">
        <f t="shared" si="15"/>
        <v>24674846.917606805</v>
      </c>
      <c r="F41" s="92">
        <f t="shared" si="15"/>
        <v>3316300.8057303568</v>
      </c>
      <c r="G41" s="92">
        <f t="shared" si="15"/>
        <v>14233836.106909534</v>
      </c>
      <c r="H41" s="92">
        <f t="shared" si="15"/>
        <v>3236374.2073053601</v>
      </c>
      <c r="I41" s="92">
        <f t="shared" si="15"/>
        <v>302000</v>
      </c>
      <c r="J41" s="93">
        <f t="shared" si="15"/>
        <v>45763358.037552059</v>
      </c>
      <c r="L41" s="41">
        <f t="shared" si="14"/>
        <v>0</v>
      </c>
    </row>
    <row r="42" spans="1:12" ht="15" customHeight="1" x14ac:dyDescent="0.25">
      <c r="A42" s="108" t="s">
        <v>58</v>
      </c>
      <c r="B42" s="109" t="s">
        <v>59</v>
      </c>
      <c r="C42" s="110" t="s">
        <v>60</v>
      </c>
      <c r="D42" s="111">
        <v>6.5083333333333337</v>
      </c>
      <c r="E42" s="112">
        <v>1158534.0504460097</v>
      </c>
      <c r="F42" s="112">
        <v>238848.66666666672</v>
      </c>
      <c r="G42" s="112">
        <v>619000</v>
      </c>
      <c r="H42" s="112">
        <v>47265</v>
      </c>
      <c r="I42" s="112">
        <v>0</v>
      </c>
      <c r="J42" s="113">
        <f t="shared" ref="J42:J45" si="16">SUM(E42:I42)</f>
        <v>2063647.7171126765</v>
      </c>
      <c r="L42" s="41">
        <f t="shared" si="14"/>
        <v>0</v>
      </c>
    </row>
    <row r="43" spans="1:12" x14ac:dyDescent="0.25">
      <c r="A43" s="114"/>
      <c r="B43" s="115"/>
      <c r="C43" s="116" t="s">
        <v>61</v>
      </c>
      <c r="D43" s="117">
        <v>17.920000000000002</v>
      </c>
      <c r="E43" s="118">
        <v>2700797.6909334632</v>
      </c>
      <c r="F43" s="118">
        <v>50000</v>
      </c>
      <c r="G43" s="118">
        <v>279600</v>
      </c>
      <c r="H43" s="118">
        <v>1414300.0000000005</v>
      </c>
      <c r="I43" s="118">
        <v>0</v>
      </c>
      <c r="J43" s="119">
        <f t="shared" si="16"/>
        <v>4444697.6909334641</v>
      </c>
      <c r="L43" s="41">
        <f t="shared" si="14"/>
        <v>0</v>
      </c>
    </row>
    <row r="44" spans="1:12" x14ac:dyDescent="0.25">
      <c r="A44" s="114"/>
      <c r="B44" s="115"/>
      <c r="C44" s="116" t="s">
        <v>62</v>
      </c>
      <c r="D44" s="117">
        <v>1.2999999999999998</v>
      </c>
      <c r="E44" s="118">
        <v>505386.63148931722</v>
      </c>
      <c r="F44" s="118">
        <v>14400</v>
      </c>
      <c r="G44" s="118">
        <v>30000</v>
      </c>
      <c r="H44" s="118">
        <v>26200</v>
      </c>
      <c r="I44" s="118">
        <v>0</v>
      </c>
      <c r="J44" s="119">
        <f t="shared" si="16"/>
        <v>575986.63148931717</v>
      </c>
      <c r="L44" s="41">
        <f t="shared" si="14"/>
        <v>0</v>
      </c>
    </row>
    <row r="45" spans="1:12" ht="15.75" thickBot="1" x14ac:dyDescent="0.3">
      <c r="A45" s="114"/>
      <c r="B45" s="120"/>
      <c r="C45" s="116" t="s">
        <v>63</v>
      </c>
      <c r="D45" s="121">
        <v>4.1500000000000004</v>
      </c>
      <c r="E45" s="122">
        <v>794498.44716072083</v>
      </c>
      <c r="F45" s="122">
        <v>262583</v>
      </c>
      <c r="G45" s="122">
        <v>887642</v>
      </c>
      <c r="H45" s="122">
        <v>92412</v>
      </c>
      <c r="I45" s="122">
        <v>0</v>
      </c>
      <c r="J45" s="123">
        <f t="shared" si="16"/>
        <v>2037135.4471607208</v>
      </c>
      <c r="L45" s="41">
        <f t="shared" si="14"/>
        <v>0</v>
      </c>
    </row>
    <row r="46" spans="1:12" ht="15.75" thickBot="1" x14ac:dyDescent="0.3">
      <c r="A46" s="114"/>
      <c r="B46" s="124" t="s">
        <v>64</v>
      </c>
      <c r="C46" s="125"/>
      <c r="D46" s="126">
        <f t="shared" ref="D46:J46" si="17">SUM(D42:D45)</f>
        <v>29.878333333333337</v>
      </c>
      <c r="E46" s="127">
        <f t="shared" si="17"/>
        <v>5159216.8200295111</v>
      </c>
      <c r="F46" s="127">
        <f t="shared" si="17"/>
        <v>565831.66666666674</v>
      </c>
      <c r="G46" s="127">
        <f t="shared" si="17"/>
        <v>1816242</v>
      </c>
      <c r="H46" s="127">
        <f t="shared" si="17"/>
        <v>1580177.0000000005</v>
      </c>
      <c r="I46" s="127">
        <f t="shared" si="17"/>
        <v>0</v>
      </c>
      <c r="J46" s="128">
        <f t="shared" si="17"/>
        <v>9121467.4866961781</v>
      </c>
      <c r="L46" s="41">
        <f t="shared" si="14"/>
        <v>0</v>
      </c>
    </row>
    <row r="47" spans="1:12" x14ac:dyDescent="0.25">
      <c r="A47" s="114"/>
      <c r="B47" s="129" t="s">
        <v>65</v>
      </c>
      <c r="C47" s="110" t="s">
        <v>66</v>
      </c>
      <c r="D47" s="111">
        <v>2.1</v>
      </c>
      <c r="E47" s="112">
        <v>225154.25975936546</v>
      </c>
      <c r="F47" s="112">
        <v>33023.333333333343</v>
      </c>
      <c r="G47" s="112">
        <v>589290</v>
      </c>
      <c r="H47" s="112">
        <v>117780</v>
      </c>
      <c r="I47" s="112">
        <v>136000</v>
      </c>
      <c r="J47" s="113">
        <f t="shared" ref="J47:J49" si="18">SUM(E47:I47)</f>
        <v>1101247.5930926988</v>
      </c>
      <c r="L47" s="41">
        <f t="shared" si="14"/>
        <v>0</v>
      </c>
    </row>
    <row r="48" spans="1:12" x14ac:dyDescent="0.25">
      <c r="A48" s="114"/>
      <c r="B48" s="115"/>
      <c r="C48" s="116" t="s">
        <v>67</v>
      </c>
      <c r="D48" s="117">
        <v>53.704166666666673</v>
      </c>
      <c r="E48" s="118">
        <v>9333466.9796308652</v>
      </c>
      <c r="F48" s="118">
        <v>336558.33333333314</v>
      </c>
      <c r="G48" s="118">
        <v>1482800</v>
      </c>
      <c r="H48" s="118">
        <v>5807989.8924999991</v>
      </c>
      <c r="I48" s="118">
        <v>2265936</v>
      </c>
      <c r="J48" s="119">
        <f t="shared" si="18"/>
        <v>19226751.205464199</v>
      </c>
      <c r="L48" s="41">
        <f t="shared" si="14"/>
        <v>0</v>
      </c>
    </row>
    <row r="49" spans="1:12" ht="15.75" thickBot="1" x14ac:dyDescent="0.3">
      <c r="A49" s="114"/>
      <c r="B49" s="130"/>
      <c r="C49" s="116" t="s">
        <v>68</v>
      </c>
      <c r="D49" s="131">
        <v>6.0600000000000005</v>
      </c>
      <c r="E49" s="132">
        <v>1121710.5893919489</v>
      </c>
      <c r="F49" s="132">
        <v>259434.66666666669</v>
      </c>
      <c r="G49" s="132">
        <v>445000</v>
      </c>
      <c r="H49" s="132">
        <v>320900</v>
      </c>
      <c r="I49" s="132">
        <v>303000</v>
      </c>
      <c r="J49" s="133">
        <f t="shared" si="18"/>
        <v>2450045.2560586156</v>
      </c>
      <c r="L49" s="41">
        <f t="shared" si="14"/>
        <v>0</v>
      </c>
    </row>
    <row r="50" spans="1:12" ht="15.75" thickBot="1" x14ac:dyDescent="0.3">
      <c r="A50" s="114"/>
      <c r="B50" s="124" t="s">
        <v>69</v>
      </c>
      <c r="C50" s="125"/>
      <c r="D50" s="126">
        <f t="shared" ref="D50:J50" si="19">SUM(D47:D49)</f>
        <v>61.864166666666677</v>
      </c>
      <c r="E50" s="134">
        <f t="shared" si="19"/>
        <v>10680331.828782178</v>
      </c>
      <c r="F50" s="134">
        <f t="shared" si="19"/>
        <v>629016.33333333326</v>
      </c>
      <c r="G50" s="134">
        <f t="shared" si="19"/>
        <v>2517090</v>
      </c>
      <c r="H50" s="134">
        <f t="shared" si="19"/>
        <v>6246669.8924999991</v>
      </c>
      <c r="I50" s="134">
        <f t="shared" si="19"/>
        <v>2704936</v>
      </c>
      <c r="J50" s="135">
        <f t="shared" si="19"/>
        <v>22778044.054615512</v>
      </c>
      <c r="L50" s="41">
        <f t="shared" si="14"/>
        <v>0</v>
      </c>
    </row>
    <row r="51" spans="1:12" x14ac:dyDescent="0.25">
      <c r="A51" s="114"/>
      <c r="B51" s="129" t="s">
        <v>70</v>
      </c>
      <c r="C51" s="110" t="s">
        <v>71</v>
      </c>
      <c r="D51" s="111">
        <v>10.690833333333332</v>
      </c>
      <c r="E51" s="112">
        <v>1938102.5141709521</v>
      </c>
      <c r="F51" s="112">
        <v>132916.33333333331</v>
      </c>
      <c r="G51" s="112">
        <v>375336</v>
      </c>
      <c r="H51" s="112">
        <v>118530</v>
      </c>
      <c r="I51" s="112">
        <v>0</v>
      </c>
      <c r="J51" s="136">
        <f t="shared" ref="J51:J55" si="20">SUM(E51:I51)</f>
        <v>2564884.8475042852</v>
      </c>
      <c r="L51" s="41">
        <f t="shared" si="14"/>
        <v>0</v>
      </c>
    </row>
    <row r="52" spans="1:12" x14ac:dyDescent="0.25">
      <c r="A52" s="114"/>
      <c r="B52" s="115"/>
      <c r="C52" s="116" t="s">
        <v>72</v>
      </c>
      <c r="D52" s="117">
        <v>0</v>
      </c>
      <c r="E52" s="118">
        <v>0</v>
      </c>
      <c r="F52" s="118">
        <v>9000</v>
      </c>
      <c r="G52" s="118">
        <v>0</v>
      </c>
      <c r="H52" s="118">
        <v>0</v>
      </c>
      <c r="I52" s="118">
        <v>0</v>
      </c>
      <c r="J52" s="119">
        <f t="shared" si="20"/>
        <v>9000</v>
      </c>
      <c r="L52" s="41">
        <f t="shared" si="14"/>
        <v>0</v>
      </c>
    </row>
    <row r="53" spans="1:12" x14ac:dyDescent="0.25">
      <c r="A53" s="114"/>
      <c r="B53" s="115"/>
      <c r="C53" s="116" t="s">
        <v>73</v>
      </c>
      <c r="D53" s="117">
        <v>3.73</v>
      </c>
      <c r="E53" s="118">
        <v>705051.76812694245</v>
      </c>
      <c r="F53" s="118">
        <v>35003</v>
      </c>
      <c r="G53" s="118">
        <v>322551</v>
      </c>
      <c r="H53" s="118">
        <v>89390</v>
      </c>
      <c r="I53" s="118">
        <v>0</v>
      </c>
      <c r="J53" s="119">
        <f t="shared" si="20"/>
        <v>1151995.7681269425</v>
      </c>
      <c r="L53" s="41">
        <f t="shared" si="14"/>
        <v>0</v>
      </c>
    </row>
    <row r="54" spans="1:12" x14ac:dyDescent="0.25">
      <c r="A54" s="114"/>
      <c r="B54" s="115"/>
      <c r="C54" s="116" t="s">
        <v>74</v>
      </c>
      <c r="D54" s="117">
        <v>2.5</v>
      </c>
      <c r="E54" s="118">
        <v>347947.97538536461</v>
      </c>
      <c r="F54" s="118">
        <v>16190</v>
      </c>
      <c r="G54" s="118">
        <v>206000</v>
      </c>
      <c r="H54" s="118">
        <v>2659</v>
      </c>
      <c r="I54" s="118">
        <v>0</v>
      </c>
      <c r="J54" s="137">
        <f t="shared" si="20"/>
        <v>572796.97538536461</v>
      </c>
      <c r="L54" s="41">
        <f t="shared" si="14"/>
        <v>0</v>
      </c>
    </row>
    <row r="55" spans="1:12" ht="15.75" thickBot="1" x14ac:dyDescent="0.3">
      <c r="A55" s="114"/>
      <c r="B55" s="130"/>
      <c r="C55" s="138" t="s">
        <v>75</v>
      </c>
      <c r="D55" s="121">
        <v>17.041666666666664</v>
      </c>
      <c r="E55" s="122">
        <v>3332453.4594947333</v>
      </c>
      <c r="F55" s="122">
        <v>465691.26748900197</v>
      </c>
      <c r="G55" s="122">
        <v>654596.04</v>
      </c>
      <c r="H55" s="122">
        <v>5554265</v>
      </c>
      <c r="I55" s="122">
        <v>324997</v>
      </c>
      <c r="J55" s="123">
        <f t="shared" si="20"/>
        <v>10332002.766983736</v>
      </c>
      <c r="L55" s="41">
        <f t="shared" si="14"/>
        <v>0</v>
      </c>
    </row>
    <row r="56" spans="1:12" ht="15.75" thickBot="1" x14ac:dyDescent="0.3">
      <c r="A56" s="139"/>
      <c r="B56" s="124" t="s">
        <v>76</v>
      </c>
      <c r="C56" s="125"/>
      <c r="D56" s="140">
        <f t="shared" ref="D56:J56" si="21">SUM(D51:D55)</f>
        <v>33.962499999999999</v>
      </c>
      <c r="E56" s="141">
        <f t="shared" si="21"/>
        <v>6323555.7171779927</v>
      </c>
      <c r="F56" s="141">
        <f t="shared" si="21"/>
        <v>658800.60082233534</v>
      </c>
      <c r="G56" s="141">
        <f t="shared" si="21"/>
        <v>1558483.04</v>
      </c>
      <c r="H56" s="141">
        <f t="shared" si="21"/>
        <v>5764844</v>
      </c>
      <c r="I56" s="141">
        <f t="shared" si="21"/>
        <v>324997</v>
      </c>
      <c r="J56" s="142">
        <f t="shared" si="21"/>
        <v>14630680.358000329</v>
      </c>
      <c r="L56" s="41">
        <f t="shared" si="14"/>
        <v>0</v>
      </c>
    </row>
    <row r="57" spans="1:12" ht="15.75" thickBot="1" x14ac:dyDescent="0.3">
      <c r="A57" s="143" t="s">
        <v>77</v>
      </c>
      <c r="B57" s="143"/>
      <c r="C57" s="125"/>
      <c r="D57" s="126">
        <f t="shared" ref="D57:J57" si="22">D46+D50+D56</f>
        <v>125.70500000000001</v>
      </c>
      <c r="E57" s="127">
        <f t="shared" si="22"/>
        <v>22163104.365989685</v>
      </c>
      <c r="F57" s="127">
        <f t="shared" si="22"/>
        <v>1853648.6008223353</v>
      </c>
      <c r="G57" s="127">
        <f t="shared" si="22"/>
        <v>5891815.04</v>
      </c>
      <c r="H57" s="127">
        <f t="shared" si="22"/>
        <v>13591690.8925</v>
      </c>
      <c r="I57" s="127">
        <f t="shared" si="22"/>
        <v>3029933</v>
      </c>
      <c r="J57" s="128">
        <f t="shared" si="22"/>
        <v>46530191.899312019</v>
      </c>
      <c r="L57" s="41"/>
    </row>
    <row r="58" spans="1:12" ht="30.75" thickBot="1" x14ac:dyDescent="0.3">
      <c r="A58" s="144" t="s">
        <v>78</v>
      </c>
      <c r="B58" s="145" t="s">
        <v>79</v>
      </c>
      <c r="C58" s="146" t="s">
        <v>80</v>
      </c>
      <c r="D58" s="147">
        <v>1.1375</v>
      </c>
      <c r="E58" s="148">
        <v>310073.08589114982</v>
      </c>
      <c r="F58" s="148">
        <v>36900</v>
      </c>
      <c r="G58" s="148">
        <v>0</v>
      </c>
      <c r="H58" s="148">
        <v>218700</v>
      </c>
      <c r="I58" s="148">
        <v>0</v>
      </c>
      <c r="J58" s="149">
        <f t="shared" ref="J58" si="23">SUM(E58:I58)</f>
        <v>565673.08589114982</v>
      </c>
      <c r="L58" s="41">
        <f t="shared" ref="L58:L79" si="24">+SUM(E58:I58)-J58</f>
        <v>0</v>
      </c>
    </row>
    <row r="59" spans="1:12" ht="15.75" thickBot="1" x14ac:dyDescent="0.3">
      <c r="A59" s="150"/>
      <c r="B59" s="151" t="s">
        <v>81</v>
      </c>
      <c r="C59" s="152"/>
      <c r="D59" s="153">
        <f t="shared" ref="D59:J59" si="25">D58</f>
        <v>1.1375</v>
      </c>
      <c r="E59" s="154">
        <f t="shared" si="25"/>
        <v>310073.08589114982</v>
      </c>
      <c r="F59" s="154">
        <f t="shared" si="25"/>
        <v>36900</v>
      </c>
      <c r="G59" s="154">
        <f t="shared" si="25"/>
        <v>0</v>
      </c>
      <c r="H59" s="154">
        <f t="shared" si="25"/>
        <v>218700</v>
      </c>
      <c r="I59" s="154">
        <f t="shared" si="25"/>
        <v>0</v>
      </c>
      <c r="J59" s="155">
        <f t="shared" si="25"/>
        <v>565673.08589114982</v>
      </c>
      <c r="L59" s="41">
        <f t="shared" si="24"/>
        <v>0</v>
      </c>
    </row>
    <row r="60" spans="1:12" x14ac:dyDescent="0.25">
      <c r="A60" s="150"/>
      <c r="B60" s="156" t="s">
        <v>82</v>
      </c>
      <c r="C60" s="157" t="s">
        <v>83</v>
      </c>
      <c r="D60" s="158">
        <v>0.6</v>
      </c>
      <c r="E60" s="159">
        <v>206858.23045144076</v>
      </c>
      <c r="F60" s="159">
        <v>0</v>
      </c>
      <c r="G60" s="159">
        <v>0</v>
      </c>
      <c r="H60" s="159">
        <v>40000</v>
      </c>
      <c r="I60" s="159">
        <v>0</v>
      </c>
      <c r="J60" s="160">
        <f t="shared" ref="J60:J61" si="26">SUM(E60:I60)</f>
        <v>246858.23045144076</v>
      </c>
      <c r="L60" s="41">
        <f t="shared" si="24"/>
        <v>0</v>
      </c>
    </row>
    <row r="61" spans="1:12" ht="15.75" thickBot="1" x14ac:dyDescent="0.3">
      <c r="A61" s="150"/>
      <c r="B61" s="161"/>
      <c r="C61" s="162" t="s">
        <v>84</v>
      </c>
      <c r="D61" s="163">
        <v>6.2625000000000011</v>
      </c>
      <c r="E61" s="164">
        <v>1625977.926147955</v>
      </c>
      <c r="F61" s="164">
        <v>218381.33333333331</v>
      </c>
      <c r="G61" s="164">
        <v>459600</v>
      </c>
      <c r="H61" s="164">
        <v>84705</v>
      </c>
      <c r="I61" s="164">
        <v>0</v>
      </c>
      <c r="J61" s="165">
        <f t="shared" si="26"/>
        <v>2388664.2594812885</v>
      </c>
      <c r="L61" s="41">
        <f t="shared" si="24"/>
        <v>0</v>
      </c>
    </row>
    <row r="62" spans="1:12" ht="15.75" thickBot="1" x14ac:dyDescent="0.3">
      <c r="A62" s="150"/>
      <c r="B62" s="151" t="s">
        <v>85</v>
      </c>
      <c r="C62" s="152"/>
      <c r="D62" s="153">
        <f t="shared" ref="D62:J62" si="27">SUM(D60:D61)</f>
        <v>6.8625000000000007</v>
      </c>
      <c r="E62" s="166">
        <f t="shared" si="27"/>
        <v>1832836.1565993957</v>
      </c>
      <c r="F62" s="166">
        <f t="shared" si="27"/>
        <v>218381.33333333331</v>
      </c>
      <c r="G62" s="166">
        <f t="shared" si="27"/>
        <v>459600</v>
      </c>
      <c r="H62" s="166">
        <f t="shared" si="27"/>
        <v>124705</v>
      </c>
      <c r="I62" s="166">
        <f t="shared" si="27"/>
        <v>0</v>
      </c>
      <c r="J62" s="167">
        <f t="shared" si="27"/>
        <v>2635522.4899327294</v>
      </c>
      <c r="L62" s="41">
        <f t="shared" si="24"/>
        <v>0</v>
      </c>
    </row>
    <row r="63" spans="1:12" ht="45.75" thickBot="1" x14ac:dyDescent="0.3">
      <c r="A63" s="150"/>
      <c r="B63" s="168" t="s">
        <v>86</v>
      </c>
      <c r="C63" s="169" t="s">
        <v>87</v>
      </c>
      <c r="D63" s="147">
        <v>0</v>
      </c>
      <c r="E63" s="148">
        <v>0</v>
      </c>
      <c r="F63" s="148">
        <v>0</v>
      </c>
      <c r="G63" s="148">
        <v>0</v>
      </c>
      <c r="H63" s="148">
        <v>58000</v>
      </c>
      <c r="I63" s="148">
        <v>0</v>
      </c>
      <c r="J63" s="149">
        <f t="shared" ref="J63:J67" si="28">SUM(E63:I63)</f>
        <v>58000</v>
      </c>
      <c r="L63" s="41">
        <f t="shared" si="24"/>
        <v>0</v>
      </c>
    </row>
    <row r="64" spans="1:12" ht="15.75" thickBot="1" x14ac:dyDescent="0.3">
      <c r="A64" s="150"/>
      <c r="B64" s="151" t="s">
        <v>88</v>
      </c>
      <c r="C64" s="152"/>
      <c r="D64" s="170">
        <f t="shared" ref="D64:J64" si="29">D63</f>
        <v>0</v>
      </c>
      <c r="E64" s="171">
        <f t="shared" si="29"/>
        <v>0</v>
      </c>
      <c r="F64" s="171">
        <f t="shared" si="29"/>
        <v>0</v>
      </c>
      <c r="G64" s="171">
        <f t="shared" si="29"/>
        <v>0</v>
      </c>
      <c r="H64" s="171">
        <f t="shared" si="29"/>
        <v>58000</v>
      </c>
      <c r="I64" s="171">
        <f t="shared" si="29"/>
        <v>0</v>
      </c>
      <c r="J64" s="172">
        <f t="shared" si="29"/>
        <v>58000</v>
      </c>
      <c r="L64" s="41">
        <f t="shared" si="24"/>
        <v>0</v>
      </c>
    </row>
    <row r="65" spans="1:12" x14ac:dyDescent="0.25">
      <c r="A65" s="150"/>
      <c r="B65" s="173" t="s">
        <v>89</v>
      </c>
      <c r="C65" s="157" t="s">
        <v>90</v>
      </c>
      <c r="D65" s="174">
        <v>26.336349999999996</v>
      </c>
      <c r="E65" s="175">
        <v>3136624.9278165516</v>
      </c>
      <c r="F65" s="175">
        <v>183000</v>
      </c>
      <c r="G65" s="175">
        <v>1054800</v>
      </c>
      <c r="H65" s="175">
        <v>85128</v>
      </c>
      <c r="I65" s="175">
        <v>0</v>
      </c>
      <c r="J65" s="176">
        <f t="shared" si="28"/>
        <v>4459552.9278165512</v>
      </c>
      <c r="L65" s="41">
        <f t="shared" si="24"/>
        <v>0</v>
      </c>
    </row>
    <row r="66" spans="1:12" x14ac:dyDescent="0.25">
      <c r="A66" s="150"/>
      <c r="B66" s="177"/>
      <c r="C66" s="178" t="s">
        <v>91</v>
      </c>
      <c r="D66" s="179">
        <v>0.64999999999999991</v>
      </c>
      <c r="E66" s="180">
        <v>126976.7482130377</v>
      </c>
      <c r="F66" s="180">
        <v>0</v>
      </c>
      <c r="G66" s="180">
        <v>0</v>
      </c>
      <c r="H66" s="180">
        <v>0</v>
      </c>
      <c r="I66" s="180">
        <v>0</v>
      </c>
      <c r="J66" s="181">
        <f t="shared" si="28"/>
        <v>126976.7482130377</v>
      </c>
      <c r="L66" s="41">
        <f t="shared" si="24"/>
        <v>0</v>
      </c>
    </row>
    <row r="67" spans="1:12" ht="15.75" thickBot="1" x14ac:dyDescent="0.3">
      <c r="A67" s="150"/>
      <c r="B67" s="182"/>
      <c r="C67" s="183" t="s">
        <v>92</v>
      </c>
      <c r="D67" s="179">
        <v>1.9999999999999998</v>
      </c>
      <c r="E67" s="180">
        <v>762058.03992755245</v>
      </c>
      <c r="F67" s="180">
        <v>88708.5</v>
      </c>
      <c r="G67" s="180">
        <v>45000</v>
      </c>
      <c r="H67" s="180">
        <v>11660</v>
      </c>
      <c r="I67" s="180">
        <v>0</v>
      </c>
      <c r="J67" s="181">
        <f t="shared" si="28"/>
        <v>907426.53992755245</v>
      </c>
      <c r="L67" s="41">
        <f t="shared" si="24"/>
        <v>0</v>
      </c>
    </row>
    <row r="68" spans="1:12" ht="15.75" thickBot="1" x14ac:dyDescent="0.3">
      <c r="A68" s="184"/>
      <c r="B68" s="185" t="s">
        <v>93</v>
      </c>
      <c r="C68" s="186"/>
      <c r="D68" s="187">
        <f t="shared" ref="D68:J68" si="30">+SUM(D65:D67)</f>
        <v>28.986349999999995</v>
      </c>
      <c r="E68" s="188">
        <f t="shared" si="30"/>
        <v>4025659.7159571419</v>
      </c>
      <c r="F68" s="188">
        <f t="shared" si="30"/>
        <v>271708.5</v>
      </c>
      <c r="G68" s="188">
        <f t="shared" si="30"/>
        <v>1099800</v>
      </c>
      <c r="H68" s="188">
        <f t="shared" si="30"/>
        <v>96788</v>
      </c>
      <c r="I68" s="188">
        <f t="shared" si="30"/>
        <v>0</v>
      </c>
      <c r="J68" s="189">
        <f t="shared" si="30"/>
        <v>5493956.2159571415</v>
      </c>
      <c r="L68" s="41">
        <f t="shared" si="24"/>
        <v>0</v>
      </c>
    </row>
    <row r="69" spans="1:12" ht="15.75" thickBot="1" x14ac:dyDescent="0.3">
      <c r="A69" s="151" t="s">
        <v>94</v>
      </c>
      <c r="B69" s="190"/>
      <c r="C69" s="152"/>
      <c r="D69" s="187">
        <f t="shared" ref="D69:J69" si="31">D59+D62+D64+D68</f>
        <v>36.986349999999995</v>
      </c>
      <c r="E69" s="188">
        <f t="shared" si="31"/>
        <v>6168568.9584476873</v>
      </c>
      <c r="F69" s="188">
        <f t="shared" si="31"/>
        <v>526989.83333333326</v>
      </c>
      <c r="G69" s="188">
        <f t="shared" si="31"/>
        <v>1559400</v>
      </c>
      <c r="H69" s="188">
        <f t="shared" si="31"/>
        <v>498193</v>
      </c>
      <c r="I69" s="188">
        <f t="shared" si="31"/>
        <v>0</v>
      </c>
      <c r="J69" s="189">
        <f t="shared" si="31"/>
        <v>8753151.7917810213</v>
      </c>
      <c r="L69" s="41">
        <f t="shared" si="24"/>
        <v>0</v>
      </c>
    </row>
    <row r="70" spans="1:12" ht="15" customHeight="1" x14ac:dyDescent="0.25">
      <c r="A70" s="191" t="s">
        <v>95</v>
      </c>
      <c r="B70" s="192" t="s">
        <v>96</v>
      </c>
      <c r="C70" s="193" t="s">
        <v>97</v>
      </c>
      <c r="D70" s="194">
        <v>2.57</v>
      </c>
      <c r="E70" s="195">
        <v>804391.4084691935</v>
      </c>
      <c r="F70" s="195">
        <v>0</v>
      </c>
      <c r="G70" s="195">
        <v>0</v>
      </c>
      <c r="H70" s="195">
        <v>0</v>
      </c>
      <c r="I70" s="195">
        <v>0</v>
      </c>
      <c r="J70" s="196">
        <f t="shared" ref="J70:J73" si="32">SUM(E70:I70)</f>
        <v>804391.4084691935</v>
      </c>
      <c r="L70" s="41">
        <f t="shared" si="24"/>
        <v>0</v>
      </c>
    </row>
    <row r="71" spans="1:12" x14ac:dyDescent="0.25">
      <c r="A71" s="197"/>
      <c r="B71" s="198"/>
      <c r="C71" s="199" t="s">
        <v>98</v>
      </c>
      <c r="D71" s="200">
        <v>0</v>
      </c>
      <c r="E71" s="201">
        <v>0</v>
      </c>
      <c r="F71" s="201">
        <v>0</v>
      </c>
      <c r="G71" s="201">
        <v>0</v>
      </c>
      <c r="H71" s="201">
        <v>0</v>
      </c>
      <c r="I71" s="201">
        <v>0</v>
      </c>
      <c r="J71" s="202">
        <f t="shared" si="32"/>
        <v>0</v>
      </c>
      <c r="L71" s="41">
        <f t="shared" si="24"/>
        <v>0</v>
      </c>
    </row>
    <row r="72" spans="1:12" x14ac:dyDescent="0.25">
      <c r="A72" s="197"/>
      <c r="B72" s="203"/>
      <c r="C72" s="199" t="s">
        <v>99</v>
      </c>
      <c r="D72" s="204">
        <v>6.9779999999999998</v>
      </c>
      <c r="E72" s="205">
        <v>1871111.8255701191</v>
      </c>
      <c r="F72" s="205">
        <v>92311.666666666701</v>
      </c>
      <c r="G72" s="205">
        <v>2106610</v>
      </c>
      <c r="H72" s="205">
        <v>72360</v>
      </c>
      <c r="I72" s="205">
        <v>0</v>
      </c>
      <c r="J72" s="206">
        <f t="shared" si="32"/>
        <v>4142393.4922367856</v>
      </c>
      <c r="L72" s="41">
        <f t="shared" si="24"/>
        <v>0</v>
      </c>
    </row>
    <row r="73" spans="1:12" ht="15.75" thickBot="1" x14ac:dyDescent="0.3">
      <c r="A73" s="197"/>
      <c r="B73" s="207"/>
      <c r="C73" s="199" t="s">
        <v>100</v>
      </c>
      <c r="D73" s="208">
        <v>8.6609999999999996</v>
      </c>
      <c r="E73" s="209">
        <v>1719529.308380554</v>
      </c>
      <c r="F73" s="209">
        <v>1014962.0266666667</v>
      </c>
      <c r="G73" s="209">
        <v>1172580</v>
      </c>
      <c r="H73" s="209">
        <v>226300</v>
      </c>
      <c r="I73" s="209">
        <v>0</v>
      </c>
      <c r="J73" s="210">
        <f t="shared" si="32"/>
        <v>4133371.3350472208</v>
      </c>
      <c r="L73" s="41">
        <f t="shared" si="24"/>
        <v>0</v>
      </c>
    </row>
    <row r="74" spans="1:12" ht="15.75" thickBot="1" x14ac:dyDescent="0.3">
      <c r="A74" s="197"/>
      <c r="B74" s="211" t="s">
        <v>101</v>
      </c>
      <c r="C74" s="212"/>
      <c r="D74" s="213">
        <f t="shared" ref="D74:J74" si="33">SUM(D70:D73)</f>
        <v>18.209</v>
      </c>
      <c r="E74" s="214">
        <f t="shared" si="33"/>
        <v>4395032.5424198667</v>
      </c>
      <c r="F74" s="214">
        <f t="shared" si="33"/>
        <v>1107273.6933333334</v>
      </c>
      <c r="G74" s="214">
        <f t="shared" si="33"/>
        <v>3279190</v>
      </c>
      <c r="H74" s="214">
        <f t="shared" si="33"/>
        <v>298660</v>
      </c>
      <c r="I74" s="214">
        <f t="shared" si="33"/>
        <v>0</v>
      </c>
      <c r="J74" s="215">
        <f t="shared" si="33"/>
        <v>9080156.2357532009</v>
      </c>
      <c r="L74" s="41">
        <f t="shared" si="24"/>
        <v>0</v>
      </c>
    </row>
    <row r="75" spans="1:12" ht="15" customHeight="1" x14ac:dyDescent="0.25">
      <c r="A75" s="197"/>
      <c r="B75" s="216" t="s">
        <v>102</v>
      </c>
      <c r="C75" s="199" t="s">
        <v>103</v>
      </c>
      <c r="D75" s="200">
        <v>6.4166666666666679</v>
      </c>
      <c r="E75" s="201">
        <v>1048016.5256985964</v>
      </c>
      <c r="F75" s="201">
        <v>845680</v>
      </c>
      <c r="G75" s="201">
        <v>688486.97186992795</v>
      </c>
      <c r="H75" s="201">
        <v>0</v>
      </c>
      <c r="I75" s="201">
        <v>0</v>
      </c>
      <c r="J75" s="202">
        <f t="shared" ref="J75:J79" si="34">SUM(E75:I75)</f>
        <v>2582183.4975685244</v>
      </c>
      <c r="L75" s="41">
        <f t="shared" si="24"/>
        <v>0</v>
      </c>
    </row>
    <row r="76" spans="1:12" x14ac:dyDescent="0.25">
      <c r="A76" s="197"/>
      <c r="B76" s="217"/>
      <c r="C76" s="199" t="s">
        <v>104</v>
      </c>
      <c r="D76" s="200">
        <v>3.0541666666666667</v>
      </c>
      <c r="E76" s="201">
        <v>504776.57406523364</v>
      </c>
      <c r="F76" s="201">
        <v>77130</v>
      </c>
      <c r="G76" s="201">
        <v>387104.52871513227</v>
      </c>
      <c r="H76" s="201">
        <v>2000</v>
      </c>
      <c r="I76" s="201">
        <v>0</v>
      </c>
      <c r="J76" s="202">
        <f t="shared" si="34"/>
        <v>971011.10278036585</v>
      </c>
      <c r="L76" s="41">
        <f t="shared" si="24"/>
        <v>0</v>
      </c>
    </row>
    <row r="77" spans="1:12" x14ac:dyDescent="0.25">
      <c r="A77" s="197"/>
      <c r="B77" s="217"/>
      <c r="C77" s="199" t="s">
        <v>105</v>
      </c>
      <c r="D77" s="200">
        <v>0.35499999999999998</v>
      </c>
      <c r="E77" s="201">
        <v>87020.461395099017</v>
      </c>
      <c r="F77" s="201">
        <v>0</v>
      </c>
      <c r="G77" s="201">
        <v>20088</v>
      </c>
      <c r="H77" s="201">
        <v>0</v>
      </c>
      <c r="I77" s="201">
        <v>0</v>
      </c>
      <c r="J77" s="202">
        <f t="shared" si="34"/>
        <v>107108.46139509902</v>
      </c>
      <c r="L77" s="41">
        <f t="shared" si="24"/>
        <v>0</v>
      </c>
    </row>
    <row r="78" spans="1:12" x14ac:dyDescent="0.25">
      <c r="A78" s="197"/>
      <c r="B78" s="217"/>
      <c r="C78" s="199" t="s">
        <v>106</v>
      </c>
      <c r="D78" s="200">
        <v>3.0859999999999999</v>
      </c>
      <c r="E78" s="201">
        <v>968492.53520539613</v>
      </c>
      <c r="F78" s="201">
        <v>65065</v>
      </c>
      <c r="G78" s="201">
        <v>279000</v>
      </c>
      <c r="H78" s="201">
        <v>62960</v>
      </c>
      <c r="I78" s="201">
        <v>0</v>
      </c>
      <c r="J78" s="202">
        <f t="shared" ref="J78" si="35">SUM(E78:I78)</f>
        <v>1375517.5352053961</v>
      </c>
      <c r="L78" s="41">
        <f t="shared" si="24"/>
        <v>0</v>
      </c>
    </row>
    <row r="79" spans="1:12" ht="15" customHeight="1" x14ac:dyDescent="0.25">
      <c r="A79" s="197"/>
      <c r="B79" s="217"/>
      <c r="C79" s="218" t="s">
        <v>107</v>
      </c>
      <c r="D79" s="200">
        <v>1.3708333333333331</v>
      </c>
      <c r="E79" s="201">
        <v>293969.30242690188</v>
      </c>
      <c r="F79" s="201">
        <v>14903.333333333338</v>
      </c>
      <c r="G79" s="201">
        <v>456000</v>
      </c>
      <c r="H79" s="201">
        <v>0</v>
      </c>
      <c r="I79" s="201">
        <v>0</v>
      </c>
      <c r="J79" s="202">
        <f t="shared" si="34"/>
        <v>764872.63576023513</v>
      </c>
      <c r="L79" s="41">
        <f t="shared" si="24"/>
        <v>0</v>
      </c>
    </row>
    <row r="80" spans="1:12" ht="15" customHeight="1" thickBot="1" x14ac:dyDescent="0.3">
      <c r="A80" s="197"/>
      <c r="B80" s="219"/>
      <c r="C80" s="220" t="s">
        <v>108</v>
      </c>
      <c r="D80" s="200">
        <v>4.3458333333333332</v>
      </c>
      <c r="E80" s="201">
        <v>937188.87489903113</v>
      </c>
      <c r="F80" s="201">
        <v>160000</v>
      </c>
      <c r="G80" s="201">
        <v>2000000</v>
      </c>
      <c r="H80" s="201">
        <v>0</v>
      </c>
      <c r="I80" s="201">
        <v>0</v>
      </c>
      <c r="J80" s="202">
        <f t="shared" ref="J80" si="36">SUM(E80:I80)</f>
        <v>3097188.8748990311</v>
      </c>
      <c r="L80" s="41"/>
    </row>
    <row r="81" spans="1:23" ht="15.75" thickBot="1" x14ac:dyDescent="0.3">
      <c r="A81" s="197"/>
      <c r="B81" s="211" t="s">
        <v>109</v>
      </c>
      <c r="C81" s="212"/>
      <c r="D81" s="213">
        <f>SUM(D75:D80)</f>
        <v>18.628500000000003</v>
      </c>
      <c r="E81" s="214">
        <f t="shared" ref="E81:J81" si="37">SUM(E75:E80)</f>
        <v>3839464.2736902577</v>
      </c>
      <c r="F81" s="214">
        <f t="shared" si="37"/>
        <v>1162778.3333333335</v>
      </c>
      <c r="G81" s="214">
        <f t="shared" si="37"/>
        <v>3830679.5005850601</v>
      </c>
      <c r="H81" s="214">
        <f t="shared" si="37"/>
        <v>64960</v>
      </c>
      <c r="I81" s="214">
        <f t="shared" si="37"/>
        <v>0</v>
      </c>
      <c r="J81" s="215">
        <f t="shared" si="37"/>
        <v>8897882.1076086517</v>
      </c>
      <c r="L81" s="41">
        <f t="shared" ref="L81:L91" si="38">+SUM(E81:I81)-J81</f>
        <v>0</v>
      </c>
    </row>
    <row r="82" spans="1:23" ht="15" customHeight="1" x14ac:dyDescent="0.25">
      <c r="A82" s="197"/>
      <c r="B82" s="221" t="s">
        <v>110</v>
      </c>
      <c r="C82" s="193" t="s">
        <v>111</v>
      </c>
      <c r="D82" s="194">
        <v>2.2000000000000002</v>
      </c>
      <c r="E82" s="195">
        <v>252140.56926877273</v>
      </c>
      <c r="F82" s="195">
        <v>0</v>
      </c>
      <c r="G82" s="195">
        <v>479999.99999999953</v>
      </c>
      <c r="H82" s="195">
        <v>54060</v>
      </c>
      <c r="I82" s="195">
        <v>0</v>
      </c>
      <c r="J82" s="196">
        <f t="shared" ref="J82:J84" si="39">SUM(E82:I82)</f>
        <v>786200.56926877226</v>
      </c>
      <c r="L82" s="41">
        <f t="shared" si="38"/>
        <v>0</v>
      </c>
    </row>
    <row r="83" spans="1:23" x14ac:dyDescent="0.25">
      <c r="A83" s="197"/>
      <c r="B83" s="222"/>
      <c r="C83" s="199" t="s">
        <v>112</v>
      </c>
      <c r="D83" s="200">
        <v>3.9999999999999996</v>
      </c>
      <c r="E83" s="201">
        <v>438471.05742381478</v>
      </c>
      <c r="F83" s="201">
        <v>44500</v>
      </c>
      <c r="G83" s="201">
        <v>250000</v>
      </c>
      <c r="H83" s="201">
        <v>90892</v>
      </c>
      <c r="I83" s="201">
        <v>0</v>
      </c>
      <c r="J83" s="202">
        <f t="shared" si="39"/>
        <v>823863.05742381478</v>
      </c>
      <c r="L83" s="41">
        <f t="shared" si="38"/>
        <v>0</v>
      </c>
    </row>
    <row r="84" spans="1:23" ht="15.75" thickBot="1" x14ac:dyDescent="0.3">
      <c r="A84" s="197"/>
      <c r="B84" s="223"/>
      <c r="C84" s="199" t="s">
        <v>113</v>
      </c>
      <c r="D84" s="200">
        <v>1.7999999999999998</v>
      </c>
      <c r="E84" s="201">
        <v>198403.39461496542</v>
      </c>
      <c r="F84" s="201">
        <v>50300</v>
      </c>
      <c r="G84" s="201">
        <v>381778</v>
      </c>
      <c r="H84" s="201">
        <v>25610</v>
      </c>
      <c r="I84" s="201">
        <v>0</v>
      </c>
      <c r="J84" s="202">
        <f t="shared" si="39"/>
        <v>656091.39461496542</v>
      </c>
      <c r="L84" s="41">
        <f t="shared" si="38"/>
        <v>0</v>
      </c>
    </row>
    <row r="85" spans="1:23" ht="15.75" thickBot="1" x14ac:dyDescent="0.3">
      <c r="A85" s="224"/>
      <c r="B85" s="211" t="s">
        <v>114</v>
      </c>
      <c r="C85" s="212"/>
      <c r="D85" s="213">
        <f t="shared" ref="D85:J85" si="40">SUM(D82:D84)</f>
        <v>7.9999999999999991</v>
      </c>
      <c r="E85" s="214">
        <f t="shared" si="40"/>
        <v>889015.02130755293</v>
      </c>
      <c r="F85" s="214">
        <f t="shared" si="40"/>
        <v>94800</v>
      </c>
      <c r="G85" s="214">
        <f t="shared" si="40"/>
        <v>1111777.9999999995</v>
      </c>
      <c r="H85" s="214">
        <f t="shared" si="40"/>
        <v>170562</v>
      </c>
      <c r="I85" s="214">
        <f t="shared" si="40"/>
        <v>0</v>
      </c>
      <c r="J85" s="215">
        <f t="shared" si="40"/>
        <v>2266155.0213075522</v>
      </c>
      <c r="L85" s="41">
        <f t="shared" si="38"/>
        <v>0</v>
      </c>
    </row>
    <row r="86" spans="1:23" ht="15.75" thickBot="1" x14ac:dyDescent="0.3">
      <c r="A86" s="211" t="s">
        <v>115</v>
      </c>
      <c r="B86" s="225"/>
      <c r="C86" s="212"/>
      <c r="D86" s="226">
        <f t="shared" ref="D86:J86" si="41">D74+D81+D85</f>
        <v>44.837500000000006</v>
      </c>
      <c r="E86" s="227">
        <f t="shared" si="41"/>
        <v>9123511.837417677</v>
      </c>
      <c r="F86" s="227">
        <f t="shared" si="41"/>
        <v>2364852.0266666668</v>
      </c>
      <c r="G86" s="227">
        <f t="shared" si="41"/>
        <v>8221647.5005850606</v>
      </c>
      <c r="H86" s="227">
        <f t="shared" si="41"/>
        <v>534182</v>
      </c>
      <c r="I86" s="227">
        <f t="shared" si="41"/>
        <v>0</v>
      </c>
      <c r="J86" s="228">
        <f t="shared" si="41"/>
        <v>20244193.364669405</v>
      </c>
      <c r="L86" s="41">
        <f t="shared" si="38"/>
        <v>0</v>
      </c>
    </row>
    <row r="87" spans="1:23" x14ac:dyDescent="0.25">
      <c r="A87" s="229" t="s">
        <v>116</v>
      </c>
      <c r="B87" s="230" t="s">
        <v>116</v>
      </c>
      <c r="C87" s="231" t="s">
        <v>117</v>
      </c>
      <c r="D87" s="232">
        <v>0</v>
      </c>
      <c r="E87" s="233">
        <v>0</v>
      </c>
      <c r="F87" s="233">
        <v>0</v>
      </c>
      <c r="G87" s="233">
        <v>0</v>
      </c>
      <c r="H87" s="233">
        <v>8000000.0000000009</v>
      </c>
      <c r="I87" s="233">
        <v>0</v>
      </c>
      <c r="J87" s="234">
        <f t="shared" ref="J87:J90" si="42">SUM(E87:I87)</f>
        <v>8000000.0000000009</v>
      </c>
      <c r="L87" s="41">
        <f t="shared" si="38"/>
        <v>0</v>
      </c>
    </row>
    <row r="88" spans="1:23" x14ac:dyDescent="0.25">
      <c r="A88" s="235"/>
      <c r="B88" s="236"/>
      <c r="C88" s="237" t="s">
        <v>118</v>
      </c>
      <c r="D88" s="238">
        <v>1.0000000000000002E-6</v>
      </c>
      <c r="E88" s="239">
        <v>-2538695.0749682039</v>
      </c>
      <c r="F88" s="239">
        <v>-602332.46683922142</v>
      </c>
      <c r="G88" s="239">
        <v>-1087605.2306594879</v>
      </c>
      <c r="H88" s="239">
        <v>-665739.20730536024</v>
      </c>
      <c r="I88" s="239">
        <v>0</v>
      </c>
      <c r="J88" s="240">
        <f t="shared" si="42"/>
        <v>-4894371.9797722735</v>
      </c>
      <c r="L88" s="41">
        <f t="shared" si="38"/>
        <v>0</v>
      </c>
    </row>
    <row r="89" spans="1:23" x14ac:dyDescent="0.25">
      <c r="A89" s="235"/>
      <c r="B89" s="236"/>
      <c r="C89" s="237" t="s">
        <v>119</v>
      </c>
      <c r="D89" s="238">
        <v>0</v>
      </c>
      <c r="E89" s="239">
        <v>0</v>
      </c>
      <c r="F89" s="239">
        <v>0</v>
      </c>
      <c r="G89" s="239">
        <v>4876328.0660149464</v>
      </c>
      <c r="H89" s="239">
        <v>0</v>
      </c>
      <c r="I89" s="239">
        <v>0</v>
      </c>
      <c r="J89" s="240">
        <f t="shared" si="42"/>
        <v>4876328.0660149464</v>
      </c>
      <c r="L89" s="41">
        <f t="shared" si="38"/>
        <v>0</v>
      </c>
    </row>
    <row r="90" spans="1:23" ht="15.75" thickBot="1" x14ac:dyDescent="0.3">
      <c r="A90" s="235"/>
      <c r="B90" s="241"/>
      <c r="C90" s="237" t="s">
        <v>120</v>
      </c>
      <c r="D90" s="238">
        <v>-13.333333333333316</v>
      </c>
      <c r="E90" s="239">
        <v>-2199999.9999999972</v>
      </c>
      <c r="F90" s="239">
        <v>0</v>
      </c>
      <c r="G90" s="239">
        <v>0</v>
      </c>
      <c r="H90" s="239">
        <v>0</v>
      </c>
      <c r="I90" s="239">
        <v>0</v>
      </c>
      <c r="J90" s="240">
        <f t="shared" si="42"/>
        <v>-2199999.9999999972</v>
      </c>
      <c r="L90" s="41">
        <f t="shared" si="38"/>
        <v>0</v>
      </c>
    </row>
    <row r="91" spans="1:23" ht="15.75" thickBot="1" x14ac:dyDescent="0.3">
      <c r="A91" s="242"/>
      <c r="B91" s="243" t="s">
        <v>121</v>
      </c>
      <c r="C91" s="244"/>
      <c r="D91" s="245">
        <f t="shared" ref="D91:J91" si="43">SUM(D87:D90)</f>
        <v>-13.333332333333317</v>
      </c>
      <c r="E91" s="246">
        <f t="shared" si="43"/>
        <v>-4738695.0749682011</v>
      </c>
      <c r="F91" s="246">
        <f t="shared" si="43"/>
        <v>-602332.46683922142</v>
      </c>
      <c r="G91" s="246">
        <f t="shared" si="43"/>
        <v>3788722.8353554588</v>
      </c>
      <c r="H91" s="246">
        <f t="shared" si="43"/>
        <v>7334260.7926946403</v>
      </c>
      <c r="I91" s="246">
        <f t="shared" si="43"/>
        <v>0</v>
      </c>
      <c r="J91" s="247">
        <f t="shared" si="43"/>
        <v>5781956.0862426767</v>
      </c>
      <c r="L91" s="41">
        <f t="shared" si="38"/>
        <v>0</v>
      </c>
    </row>
    <row r="92" spans="1:23" ht="15.75" thickBot="1" x14ac:dyDescent="0.3">
      <c r="A92" s="211" t="s">
        <v>122</v>
      </c>
      <c r="B92" s="225"/>
      <c r="C92" s="212"/>
      <c r="D92" s="213">
        <f>SUM($D$9,$D$12,$D$16,$D$25,$D$29,$D$40,$D$46,$D$50,$D$56,$D$59,$D$62,$D$64,$D$68,$D$74,$D$81,$D$85,$D$91)</f>
        <v>418.09583533333335</v>
      </c>
      <c r="E92" s="214">
        <f>SUM($E$9,$E$12,$E$16,$E$25,$E$29,$E$40,$E$46,$E$50,$E$56,$E$59,$E$62,$E$64,$E$68,$E$74,$E$81,$E$85,$E$91)</f>
        <v>72981219.663629025</v>
      </c>
      <c r="F92" s="214">
        <f>SUM($F$9,$F$12,$F$16,$F$25,$F$29,$F$40,$F$46,$F$50,$F$56,$F$59,$F$62,$F$64,$F$68,$F$74,$F$81,$F$85,$F$91)</f>
        <v>18666024.29971347</v>
      </c>
      <c r="G92" s="214">
        <f>SUM($G$9,$G$12,$G$16,$G$25,$G$29,$G$40,$G$46,$G$50,$G$56,$G$59,$G$62,$G$64,$G$68,$G$74,$G$81,$G$85,$G$91)</f>
        <v>41985933.149516717</v>
      </c>
      <c r="H92" s="214">
        <f>SUM($H$9,$H$12,$H$16,$H$25,$H$29,$H$40,$H$46,$H$50,$H$56,$H$59,$H$62,$H$64,$H$68,$H$74,$H$81,$H$85,$H$91)</f>
        <v>27509091.892499998</v>
      </c>
      <c r="I92" s="214">
        <f>SUM($I$9,$I$12,$I$16,$I$25,$I$29,$I$40,$I$46,$I$50,$I$56,$I$59,$I$62,$I$64,$I$68,$I$74,$I$81,$I$85,$I$91)</f>
        <v>3625993</v>
      </c>
      <c r="J92" s="215">
        <f>SUM($J$9,$J$12,$J$16,$J$25,$J$29,$J$40,$J$46,$J$50,$J$56,$J$59,$J$62,$J$64,$J$68,$J$74,$J$81,$J$85,$J$91)</f>
        <v>164768262.00535923</v>
      </c>
    </row>
    <row r="93" spans="1:23" customFormat="1" x14ac:dyDescent="0.25">
      <c r="A93" s="7" t="s">
        <v>1</v>
      </c>
      <c r="B93" s="8"/>
      <c r="C93" s="8"/>
      <c r="D93" s="9"/>
      <c r="F93" s="10"/>
      <c r="G93" s="11"/>
      <c r="H93" s="12"/>
      <c r="I93" s="12"/>
      <c r="J93" s="12"/>
      <c r="K93" s="12"/>
      <c r="L93" s="12"/>
      <c r="M93" s="12"/>
      <c r="N93" s="13"/>
      <c r="O93" s="14"/>
      <c r="P93" s="14"/>
      <c r="Q93" s="14"/>
      <c r="R93" s="14"/>
      <c r="S93" s="14"/>
      <c r="T93" s="14"/>
      <c r="U93" s="14"/>
      <c r="V93" s="15"/>
      <c r="W93" s="16"/>
    </row>
    <row r="94" spans="1:23" customFormat="1" x14ac:dyDescent="0.25">
      <c r="A94" s="7" t="s">
        <v>2</v>
      </c>
      <c r="B94" s="7"/>
      <c r="C94" s="8"/>
      <c r="D94" s="17"/>
      <c r="E94" s="18"/>
      <c r="F94" s="10"/>
      <c r="G94" s="11"/>
      <c r="H94" s="12"/>
      <c r="I94" s="12"/>
      <c r="J94" s="12"/>
      <c r="K94" s="12"/>
      <c r="L94" s="12"/>
      <c r="M94" s="12"/>
      <c r="N94" s="13"/>
      <c r="O94" s="19">
        <v>4</v>
      </c>
      <c r="P94" s="19">
        <v>5</v>
      </c>
      <c r="Q94" s="19">
        <v>6</v>
      </c>
      <c r="R94" s="19">
        <v>7</v>
      </c>
      <c r="S94" s="19">
        <v>8</v>
      </c>
      <c r="T94" s="19">
        <v>9</v>
      </c>
      <c r="U94" s="19">
        <v>10</v>
      </c>
      <c r="V94" s="15"/>
      <c r="W94" s="16"/>
    </row>
    <row r="95" spans="1:23" customFormat="1" x14ac:dyDescent="0.25">
      <c r="A95" s="7"/>
      <c r="B95" s="7"/>
      <c r="C95" s="8"/>
      <c r="D95" s="17"/>
      <c r="E95" s="18"/>
      <c r="F95" s="10"/>
      <c r="G95" s="11"/>
      <c r="H95" s="12"/>
      <c r="I95" s="12"/>
      <c r="J95" s="12"/>
      <c r="K95" s="12"/>
      <c r="L95" s="12"/>
      <c r="M95" s="12"/>
      <c r="N95" s="13"/>
      <c r="O95" s="19"/>
      <c r="P95" s="19"/>
      <c r="Q95" s="19"/>
      <c r="R95" s="19"/>
      <c r="S95" s="19"/>
      <c r="T95" s="19"/>
      <c r="U95" s="19"/>
      <c r="V95" s="15"/>
      <c r="W95" s="16"/>
    </row>
    <row r="96" spans="1:23" customFormat="1" x14ac:dyDescent="0.25">
      <c r="A96" s="7"/>
      <c r="B96" s="7"/>
      <c r="C96" s="248" t="s">
        <v>123</v>
      </c>
      <c r="D96" s="249">
        <v>391.18176733333337</v>
      </c>
      <c r="E96" s="250">
        <v>63751262.334330648</v>
      </c>
      <c r="F96" s="251">
        <v>17244534.795354117</v>
      </c>
      <c r="G96" s="252">
        <v>31101881.572197247</v>
      </c>
      <c r="H96" s="253">
        <v>17258460.17919464</v>
      </c>
      <c r="I96" s="253">
        <v>3440993</v>
      </c>
      <c r="J96" s="253">
        <f>SUM(E96:I96)</f>
        <v>132797131.88107665</v>
      </c>
      <c r="K96" s="12"/>
      <c r="L96" s="12"/>
      <c r="M96" s="12"/>
      <c r="N96" s="13"/>
      <c r="O96" s="19"/>
      <c r="P96" s="19"/>
      <c r="Q96" s="19"/>
      <c r="R96" s="19"/>
      <c r="S96" s="19"/>
      <c r="T96" s="19"/>
      <c r="U96" s="19"/>
      <c r="V96" s="15"/>
      <c r="W96" s="16"/>
    </row>
    <row r="97" spans="1:23" customFormat="1" x14ac:dyDescent="0.25">
      <c r="A97" s="7"/>
      <c r="B97" s="7"/>
      <c r="C97" s="248" t="s">
        <v>124</v>
      </c>
      <c r="D97" s="249">
        <v>22.568233666666668</v>
      </c>
      <c r="E97" s="254">
        <v>5754073.3794311574</v>
      </c>
      <c r="F97" s="255">
        <v>602732.37085346552</v>
      </c>
      <c r="G97" s="256">
        <v>1896146.3466599998</v>
      </c>
      <c r="H97" s="257">
        <v>1584892.5059999996</v>
      </c>
      <c r="I97" s="257">
        <v>185000</v>
      </c>
      <c r="J97" s="257">
        <f>SUM(E97:I97)</f>
        <v>10022844.602944622</v>
      </c>
      <c r="K97" s="12"/>
      <c r="L97" s="12"/>
      <c r="M97" s="12"/>
      <c r="N97" s="13"/>
      <c r="O97" s="19"/>
      <c r="P97" s="19"/>
      <c r="Q97" s="19"/>
      <c r="R97" s="19"/>
      <c r="S97" s="19"/>
      <c r="T97" s="19"/>
      <c r="U97" s="19"/>
      <c r="V97" s="15"/>
      <c r="W97" s="16"/>
    </row>
    <row r="98" spans="1:23" customFormat="1" x14ac:dyDescent="0.25">
      <c r="A98" s="7"/>
      <c r="B98" s="7"/>
      <c r="C98" s="8" t="s">
        <v>125</v>
      </c>
      <c r="D98" s="258">
        <f>SUM(D96:D97)</f>
        <v>413.75000100000005</v>
      </c>
      <c r="E98" s="259">
        <f>SUM(E96:E97)</f>
        <v>69505335.713761806</v>
      </c>
      <c r="F98" s="259">
        <f t="shared" ref="F98:J100" si="44">SUM(F96:F97)</f>
        <v>17847267.166207582</v>
      </c>
      <c r="G98" s="259">
        <f t="shared" si="44"/>
        <v>32998027.918857247</v>
      </c>
      <c r="H98" s="259">
        <f t="shared" si="44"/>
        <v>18843352.685194641</v>
      </c>
      <c r="I98" s="259">
        <f t="shared" si="44"/>
        <v>3625993</v>
      </c>
      <c r="J98" s="259">
        <f t="shared" si="44"/>
        <v>142819976.48402128</v>
      </c>
      <c r="K98" s="12"/>
      <c r="L98" s="12"/>
      <c r="M98" s="12"/>
      <c r="N98" s="13"/>
      <c r="O98" s="19"/>
      <c r="P98" s="19"/>
      <c r="Q98" s="19"/>
      <c r="R98" s="19"/>
      <c r="S98" s="19"/>
      <c r="T98" s="19"/>
      <c r="U98" s="19"/>
      <c r="V98" s="15"/>
      <c r="W98" s="16"/>
    </row>
    <row r="99" spans="1:23" s="268" customFormat="1" x14ac:dyDescent="0.25">
      <c r="A99" s="260"/>
      <c r="B99" s="260"/>
      <c r="C99" s="248" t="s">
        <v>126</v>
      </c>
      <c r="D99" s="261">
        <v>4.3458333333333332</v>
      </c>
      <c r="E99" s="262">
        <v>937188.87489903113</v>
      </c>
      <c r="F99" s="262">
        <v>160000</v>
      </c>
      <c r="G99" s="262">
        <v>2000000</v>
      </c>
      <c r="H99" s="262">
        <v>0</v>
      </c>
      <c r="I99" s="262">
        <v>0</v>
      </c>
      <c r="J99" s="262">
        <f>SUM(E99:I99)</f>
        <v>3097188.8748990311</v>
      </c>
      <c r="K99" s="263"/>
      <c r="L99" s="263"/>
      <c r="M99" s="263"/>
      <c r="N99" s="264"/>
      <c r="O99" s="265"/>
      <c r="P99" s="265"/>
      <c r="Q99" s="265"/>
      <c r="R99" s="265"/>
      <c r="S99" s="265"/>
      <c r="T99" s="265"/>
      <c r="U99" s="265"/>
      <c r="V99" s="266"/>
      <c r="W99" s="267"/>
    </row>
    <row r="100" spans="1:23" customFormat="1" x14ac:dyDescent="0.25">
      <c r="A100" s="7"/>
      <c r="B100" s="7"/>
      <c r="C100" s="8" t="s">
        <v>127</v>
      </c>
      <c r="D100" s="258">
        <f>SUM(D98:D99)</f>
        <v>418.09583433333341</v>
      </c>
      <c r="E100" s="259">
        <f>SUM(E98:E99)</f>
        <v>70442524.588660836</v>
      </c>
      <c r="F100" s="259">
        <f t="shared" si="44"/>
        <v>18007267.166207582</v>
      </c>
      <c r="G100" s="259">
        <f t="shared" si="44"/>
        <v>34998027.918857247</v>
      </c>
      <c r="H100" s="259">
        <f t="shared" si="44"/>
        <v>18843352.685194641</v>
      </c>
      <c r="I100" s="259">
        <f t="shared" si="44"/>
        <v>3625993</v>
      </c>
      <c r="J100" s="259">
        <f t="shared" si="44"/>
        <v>145917165.35892031</v>
      </c>
      <c r="K100" s="12"/>
      <c r="L100" s="12"/>
      <c r="M100" s="12"/>
      <c r="N100" s="13"/>
      <c r="O100" s="19"/>
      <c r="P100" s="19"/>
      <c r="Q100" s="19"/>
      <c r="R100" s="19"/>
      <c r="S100" s="19"/>
      <c r="T100" s="19"/>
      <c r="U100" s="19"/>
      <c r="V100" s="15"/>
      <c r="W100" s="16"/>
    </row>
    <row r="101" spans="1:23" customFormat="1" x14ac:dyDescent="0.25">
      <c r="A101" s="7"/>
      <c r="B101" s="7"/>
      <c r="C101" s="248" t="s">
        <v>128</v>
      </c>
      <c r="D101" s="249">
        <v>0</v>
      </c>
      <c r="E101" s="254">
        <v>2538695.0749682095</v>
      </c>
      <c r="F101" s="254">
        <v>658757.13350588782</v>
      </c>
      <c r="G101" s="254">
        <v>6987905.2306594877</v>
      </c>
      <c r="H101" s="254">
        <v>665739.20730536012</v>
      </c>
      <c r="I101" s="254">
        <v>0</v>
      </c>
      <c r="J101" s="257">
        <f>SUM(E101:I101)</f>
        <v>10851096.646438945</v>
      </c>
      <c r="K101" s="12"/>
      <c r="L101" s="12"/>
      <c r="M101" s="12"/>
      <c r="N101" s="13"/>
      <c r="O101" s="19"/>
      <c r="P101" s="19"/>
      <c r="Q101" s="19"/>
      <c r="R101" s="19"/>
      <c r="S101" s="19"/>
      <c r="T101" s="19"/>
      <c r="U101" s="19"/>
      <c r="V101" s="15"/>
      <c r="W101" s="16"/>
    </row>
    <row r="102" spans="1:23" customFormat="1" x14ac:dyDescent="0.25">
      <c r="A102" s="7"/>
      <c r="B102" s="7"/>
      <c r="C102" s="8" t="s">
        <v>129</v>
      </c>
      <c r="D102" s="258">
        <f t="shared" ref="D102:I102" si="45">SUM(D100:D101)</f>
        <v>418.09583433333341</v>
      </c>
      <c r="E102" s="259">
        <f t="shared" si="45"/>
        <v>72981219.66362904</v>
      </c>
      <c r="F102" s="259">
        <f t="shared" si="45"/>
        <v>18666024.29971347</v>
      </c>
      <c r="G102" s="259">
        <f t="shared" si="45"/>
        <v>41985933.149516732</v>
      </c>
      <c r="H102" s="259">
        <f t="shared" si="45"/>
        <v>19509091.892500002</v>
      </c>
      <c r="I102" s="259">
        <f t="shared" si="45"/>
        <v>3625993</v>
      </c>
      <c r="J102" s="259">
        <f>SUM(J100:J101)</f>
        <v>156768262.00535926</v>
      </c>
      <c r="K102" s="12"/>
      <c r="L102" s="12"/>
      <c r="M102" s="12"/>
      <c r="N102" s="13"/>
      <c r="O102" s="19"/>
      <c r="P102" s="19"/>
      <c r="Q102" s="19"/>
      <c r="R102" s="19"/>
      <c r="S102" s="19"/>
      <c r="T102" s="19"/>
      <c r="U102" s="19"/>
      <c r="V102" s="15"/>
      <c r="W102" s="16"/>
    </row>
    <row r="103" spans="1:23" customFormat="1" x14ac:dyDescent="0.25">
      <c r="A103" s="7"/>
      <c r="B103" s="7"/>
      <c r="C103" s="248" t="s">
        <v>130</v>
      </c>
      <c r="D103" s="249">
        <v>0</v>
      </c>
      <c r="E103" s="254">
        <v>0</v>
      </c>
      <c r="F103" s="254">
        <v>0</v>
      </c>
      <c r="G103" s="254">
        <v>0</v>
      </c>
      <c r="H103" s="254">
        <v>8000000.0000000009</v>
      </c>
      <c r="I103" s="254">
        <v>0</v>
      </c>
      <c r="J103" s="257">
        <f>SUM(E103:I103)</f>
        <v>8000000.0000000009</v>
      </c>
      <c r="K103" s="12"/>
      <c r="L103" s="12"/>
      <c r="M103" s="12"/>
      <c r="N103" s="13"/>
      <c r="O103" s="19"/>
      <c r="P103" s="19"/>
      <c r="Q103" s="19"/>
      <c r="R103" s="19"/>
      <c r="S103" s="19"/>
      <c r="T103" s="19"/>
      <c r="U103" s="19"/>
      <c r="V103" s="15"/>
      <c r="W103" s="16"/>
    </row>
    <row r="104" spans="1:23" customFormat="1" x14ac:dyDescent="0.25">
      <c r="A104" s="7"/>
      <c r="B104" s="8"/>
      <c r="C104" s="8" t="s">
        <v>131</v>
      </c>
      <c r="D104" s="258">
        <f>SUM(D102:D103)</f>
        <v>418.09583433333341</v>
      </c>
      <c r="E104" s="269">
        <f>SUM(E102:E103)</f>
        <v>72981219.66362904</v>
      </c>
      <c r="F104" s="269">
        <f t="shared" ref="F104:H104" si="46">SUM(F102:F103)</f>
        <v>18666024.29971347</v>
      </c>
      <c r="G104" s="269">
        <f t="shared" si="46"/>
        <v>41985933.149516732</v>
      </c>
      <c r="H104" s="269">
        <f t="shared" si="46"/>
        <v>27509091.892500002</v>
      </c>
      <c r="I104" s="269">
        <f>SUM(I102:I103)</f>
        <v>3625993</v>
      </c>
      <c r="J104" s="269">
        <f>SUM(J102:J103)</f>
        <v>164768262.00535926</v>
      </c>
      <c r="K104" s="12"/>
      <c r="L104" s="12"/>
      <c r="M104" s="12"/>
      <c r="N104" s="13"/>
      <c r="O104" s="14"/>
      <c r="P104" s="14"/>
      <c r="Q104" s="14"/>
      <c r="R104" s="14"/>
      <c r="S104" s="14"/>
      <c r="T104" s="14"/>
      <c r="U104" s="14"/>
      <c r="V104" s="15"/>
      <c r="W104" s="16"/>
    </row>
    <row r="105" spans="1:23" customFormat="1" x14ac:dyDescent="0.25">
      <c r="A105" s="7"/>
      <c r="B105" s="8"/>
      <c r="C105" s="8"/>
      <c r="D105" s="270"/>
      <c r="E105" s="254"/>
      <c r="F105" s="254"/>
      <c r="G105" s="254"/>
      <c r="H105" s="254"/>
      <c r="I105" s="254"/>
      <c r="J105" s="254"/>
      <c r="K105" s="12"/>
      <c r="L105" s="12"/>
      <c r="M105" s="12"/>
      <c r="N105" s="13"/>
      <c r="O105" s="14"/>
      <c r="P105" s="14"/>
      <c r="Q105" s="14"/>
      <c r="R105" s="14"/>
      <c r="S105" s="14"/>
      <c r="T105" s="14"/>
      <c r="U105" s="14"/>
      <c r="V105" s="15"/>
      <c r="W105" s="16"/>
    </row>
    <row r="106" spans="1:23" customFormat="1" x14ac:dyDescent="0.25">
      <c r="A106" s="7"/>
      <c r="B106" s="7"/>
      <c r="C106" s="8"/>
      <c r="D106" s="17"/>
      <c r="E106" s="254"/>
      <c r="F106" s="254"/>
      <c r="G106" s="254"/>
      <c r="H106" s="254"/>
      <c r="I106" s="254"/>
      <c r="J106" s="254"/>
      <c r="K106" s="12"/>
      <c r="L106" s="12"/>
      <c r="M106" s="12"/>
      <c r="N106" s="13"/>
      <c r="O106" s="19">
        <v>4</v>
      </c>
      <c r="P106" s="19">
        <v>5</v>
      </c>
      <c r="Q106" s="19">
        <v>6</v>
      </c>
      <c r="R106" s="19">
        <v>7</v>
      </c>
      <c r="S106" s="19">
        <v>8</v>
      </c>
      <c r="T106" s="19">
        <v>9</v>
      </c>
      <c r="U106" s="19">
        <v>10</v>
      </c>
      <c r="V106" s="15"/>
      <c r="W106" s="16"/>
    </row>
    <row r="107" spans="1:23" hidden="1" outlineLevel="1" x14ac:dyDescent="0.25">
      <c r="A107" s="7"/>
      <c r="D107" s="271">
        <f>D104-D92</f>
        <v>-9.9999994063182385E-7</v>
      </c>
      <c r="E107" s="271">
        <f t="shared" ref="E107:J107" si="47">E104-E92</f>
        <v>0</v>
      </c>
      <c r="F107" s="271">
        <f t="shared" si="47"/>
        <v>0</v>
      </c>
      <c r="G107" s="271">
        <f t="shared" si="47"/>
        <v>0</v>
      </c>
      <c r="H107" s="271">
        <f t="shared" si="47"/>
        <v>0</v>
      </c>
      <c r="I107" s="271">
        <f t="shared" si="47"/>
        <v>0</v>
      </c>
      <c r="J107" s="271">
        <f t="shared" si="47"/>
        <v>0</v>
      </c>
    </row>
    <row r="108" spans="1:23" ht="15.75" hidden="1" outlineLevel="1" thickBot="1" x14ac:dyDescent="0.3">
      <c r="A108" s="272"/>
    </row>
    <row r="109" spans="1:23" s="272" customFormat="1" ht="15.75" hidden="1" outlineLevel="1" thickBot="1" x14ac:dyDescent="0.3">
      <c r="C109" s="273" t="s">
        <v>122</v>
      </c>
      <c r="D109" s="274">
        <f>SUM($D$9,$D$12,$D$16,$D$25,$D$29,$D$40,$D$46,$D$50,$D$56,$D$59,$D$62,$D$64,$D$68,$D$74,$D$81,$D$85,$D$91)</f>
        <v>418.09583533333335</v>
      </c>
      <c r="E109" s="275">
        <f>SUM($E$9,$E$12,$E$16,$E$25,$E$29,$E$40,$E$46,$E$50,$E$56,$E$59,$E$62,$E$64,$E$68,$E$74,$E$81,$E$85,$E$91)</f>
        <v>72981219.663629025</v>
      </c>
      <c r="F109" s="275">
        <f>SUM($F$9,$F$12,$F$16,$F$25,$F$29,$F$40,$F$46,$F$50,$F$56,$F$59,$F$62,$F$64,$F$68,$F$74,$F$81,$F$85,$F$91)</f>
        <v>18666024.29971347</v>
      </c>
      <c r="G109" s="275">
        <f>SUM($G$9,$G$12,$G$16,$G$25,$G$29,$G$40,$G$46,$G$50,$G$56,$G$59,$G$62,$G$64,$G$68,$G$74,$G$81,$G$85,$G$91)</f>
        <v>41985933.149516717</v>
      </c>
      <c r="H109" s="275">
        <f>SUM($H$9,$H$12,$H$16,$H$25,$H$29,$H$40,$H$46,$H$50,$H$56,$H$59,$H$62,$H$64,$H$68,$H$74,$H$81,$H$85,$H$91)</f>
        <v>27509091.892499998</v>
      </c>
      <c r="I109" s="275">
        <f>SUM($I$9,$I$12,$I$16,$I$25,$I$29,$I$40,$I$46,$I$50,$I$56,$I$59,$I$62,$I$64,$I$68,$I$74,$I$81,$I$85,$I$91)</f>
        <v>3625993</v>
      </c>
      <c r="J109" s="276">
        <f>SUM($J$9,$J$12,$J$16,$J$25,$J$29,$J$40,$J$46,$J$50,$J$56,$J$59,$J$62,$J$64,$J$68,$J$74,$J$81,$J$85,$J$91)</f>
        <v>164768262.00535923</v>
      </c>
      <c r="L109" s="277"/>
    </row>
    <row r="110" spans="1:23" s="272" customFormat="1" ht="15.75" hidden="1" outlineLevel="1" thickBot="1" x14ac:dyDescent="0.3">
      <c r="C110" s="273"/>
      <c r="D110" s="278"/>
      <c r="E110" s="279"/>
      <c r="F110" s="279"/>
      <c r="G110" s="279"/>
      <c r="H110" s="279"/>
      <c r="I110" s="279"/>
      <c r="J110" s="279"/>
      <c r="L110" s="277"/>
    </row>
    <row r="111" spans="1:23" s="272" customFormat="1" ht="15.75" hidden="1" outlineLevel="1" thickBot="1" x14ac:dyDescent="0.3">
      <c r="C111" s="280" t="s">
        <v>132</v>
      </c>
      <c r="D111" s="281">
        <v>418.09583533333364</v>
      </c>
      <c r="E111" s="282">
        <v>72981219.663628981</v>
      </c>
      <c r="F111" s="282">
        <v>18666024.29971347</v>
      </c>
      <c r="G111" s="282">
        <v>41985933.149516717</v>
      </c>
      <c r="H111" s="282">
        <v>27509091.892500002</v>
      </c>
      <c r="I111" s="282">
        <v>3625993</v>
      </c>
      <c r="J111" s="283">
        <f>SUM(E111:I111)</f>
        <v>164768262.00535917</v>
      </c>
      <c r="L111" s="277"/>
    </row>
    <row r="112" spans="1:23" s="272" customFormat="1" hidden="1" outlineLevel="1" x14ac:dyDescent="0.25">
      <c r="C112" s="273"/>
      <c r="D112" s="278"/>
      <c r="E112" s="279"/>
      <c r="F112" s="279"/>
      <c r="G112" s="279"/>
      <c r="H112" s="279"/>
      <c r="I112" s="279"/>
      <c r="J112" s="279"/>
      <c r="L112" s="277"/>
    </row>
    <row r="113" spans="3:12" s="272" customFormat="1" hidden="1" outlineLevel="1" x14ac:dyDescent="0.25">
      <c r="C113" s="273" t="s">
        <v>133</v>
      </c>
      <c r="D113" s="284">
        <f>+D109-D111</f>
        <v>0</v>
      </c>
      <c r="E113" s="285">
        <f t="shared" ref="E113:J113" si="48">+E109-E111</f>
        <v>0</v>
      </c>
      <c r="F113" s="285">
        <f t="shared" si="48"/>
        <v>0</v>
      </c>
      <c r="G113" s="285">
        <f t="shared" si="48"/>
        <v>0</v>
      </c>
      <c r="H113" s="285">
        <f t="shared" si="48"/>
        <v>0</v>
      </c>
      <c r="I113" s="285">
        <f t="shared" si="48"/>
        <v>0</v>
      </c>
      <c r="J113" s="286">
        <f t="shared" si="48"/>
        <v>0</v>
      </c>
      <c r="L113" s="277"/>
    </row>
    <row r="114" spans="3:12" s="272" customFormat="1" collapsed="1" x14ac:dyDescent="0.25">
      <c r="C114" s="273"/>
      <c r="D114" s="287"/>
      <c r="E114" s="288"/>
      <c r="F114" s="288"/>
      <c r="G114" s="288"/>
      <c r="H114" s="288"/>
      <c r="I114" s="288"/>
      <c r="J114" s="288"/>
      <c r="L114" s="277"/>
    </row>
    <row r="115" spans="3:12" s="272" customFormat="1" x14ac:dyDescent="0.25">
      <c r="C115" s="273"/>
      <c r="D115" s="287"/>
      <c r="E115" s="288"/>
      <c r="F115" s="288"/>
      <c r="G115" s="288"/>
      <c r="H115" s="288"/>
      <c r="I115" s="288"/>
      <c r="J115" s="288"/>
      <c r="L115" s="277"/>
    </row>
    <row r="116" spans="3:12" s="272" customFormat="1" x14ac:dyDescent="0.25">
      <c r="C116" s="273"/>
      <c r="D116" s="287"/>
      <c r="E116" s="288"/>
      <c r="F116" s="288"/>
      <c r="G116" s="288"/>
      <c r="H116" s="288"/>
      <c r="I116" s="288"/>
      <c r="J116" s="288"/>
      <c r="L116" s="277"/>
    </row>
  </sheetData>
  <autoFilter ref="A5:C5"/>
  <mergeCells count="44">
    <mergeCell ref="A86:C86"/>
    <mergeCell ref="A87:A91"/>
    <mergeCell ref="B87:B90"/>
    <mergeCell ref="B91:C91"/>
    <mergeCell ref="A92:C92"/>
    <mergeCell ref="A69:C69"/>
    <mergeCell ref="A70:A85"/>
    <mergeCell ref="B70:B73"/>
    <mergeCell ref="B74:C74"/>
    <mergeCell ref="B75:B80"/>
    <mergeCell ref="B81:C81"/>
    <mergeCell ref="B82:B84"/>
    <mergeCell ref="B85:C85"/>
    <mergeCell ref="A57:C57"/>
    <mergeCell ref="A58:A68"/>
    <mergeCell ref="B59:C59"/>
    <mergeCell ref="B60:B61"/>
    <mergeCell ref="B62:C62"/>
    <mergeCell ref="B64:C64"/>
    <mergeCell ref="B65:B67"/>
    <mergeCell ref="B68:C68"/>
    <mergeCell ref="A41:C41"/>
    <mergeCell ref="A42:A56"/>
    <mergeCell ref="B42:B45"/>
    <mergeCell ref="B46:C46"/>
    <mergeCell ref="B47:B49"/>
    <mergeCell ref="B50:C50"/>
    <mergeCell ref="B51:B55"/>
    <mergeCell ref="B56:C56"/>
    <mergeCell ref="A17:C17"/>
    <mergeCell ref="A18:A40"/>
    <mergeCell ref="B18:B24"/>
    <mergeCell ref="B25:C25"/>
    <mergeCell ref="B26:B28"/>
    <mergeCell ref="B29:C29"/>
    <mergeCell ref="B30:B39"/>
    <mergeCell ref="B40:C40"/>
    <mergeCell ref="A6:A16"/>
    <mergeCell ref="B6:B8"/>
    <mergeCell ref="B9:C9"/>
    <mergeCell ref="B10:B11"/>
    <mergeCell ref="B12:C12"/>
    <mergeCell ref="B13:B15"/>
    <mergeCell ref="B16:C16"/>
  </mergeCells>
  <conditionalFormatting sqref="D113:J113">
    <cfRule type="cellIs" dxfId="3" priority="1" operator="notEqual">
      <formula>0</formula>
    </cfRule>
    <cfRule type="cellIs" dxfId="2" priority="2" operator="equal">
      <formula>0</formula>
    </cfRule>
  </conditionalFormatting>
  <pageMargins left="0.7" right="0.7" top="0.75" bottom="0.75" header="0.3" footer="0.3"/>
  <pageSetup paperSize="5" scale="65" fitToHeight="100" orientation="landscape" r:id="rId1"/>
  <rowBreaks count="2" manualBreakCount="2">
    <brk id="41" max="9" man="1"/>
    <brk id="8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X433"/>
  <sheetViews>
    <sheetView showGridLines="0" tabSelected="1" zoomScale="60" zoomScaleNormal="60" zoomScaleSheetLayoutView="70" zoomScalePageLayoutView="70" workbookViewId="0">
      <pane ySplit="5" topLeftCell="A147" activePane="bottomLeft" state="frozen"/>
      <selection activeCell="A2" sqref="A2"/>
      <selection pane="bottomLeft" activeCell="D151" sqref="D151"/>
    </sheetView>
  </sheetViews>
  <sheetFormatPr defaultColWidth="0" defaultRowHeight="15" outlineLevelCol="1" x14ac:dyDescent="0.25"/>
  <cols>
    <col min="1" max="1" width="7.85546875" customWidth="1"/>
    <col min="2" max="2" width="23.28515625" customWidth="1"/>
    <col min="3" max="3" width="72.42578125" customWidth="1"/>
    <col min="4" max="4" width="10" style="305" customWidth="1"/>
    <col min="5" max="5" width="43.28515625" customWidth="1"/>
    <col min="6" max="6" width="69.28515625" style="669" customWidth="1" outlineLevel="1"/>
    <col min="7" max="7" width="10.42578125" customWidth="1"/>
    <col min="8" max="9" width="13.140625" customWidth="1"/>
    <col min="10" max="10" width="10.5703125" customWidth="1"/>
    <col min="11" max="13" width="13.140625" customWidth="1"/>
    <col min="14" max="14" width="8.7109375" customWidth="1"/>
    <col min="15" max="21" width="17.7109375" hidden="1" customWidth="1" outlineLevel="1"/>
    <col min="22" max="22" width="21.42578125" bestFit="1" customWidth="1" collapsed="1"/>
    <col min="23" max="24" width="8.7109375" customWidth="1"/>
    <col min="25" max="16384" width="8.7109375" hidden="1"/>
  </cols>
  <sheetData>
    <row r="1" spans="1:23" ht="28.5" x14ac:dyDescent="0.25">
      <c r="A1" s="1" t="s">
        <v>134</v>
      </c>
      <c r="B1" s="8"/>
      <c r="C1" s="8"/>
      <c r="D1" s="9"/>
      <c r="F1" s="10"/>
      <c r="G1" s="11"/>
      <c r="H1" s="12"/>
      <c r="I1" s="12"/>
      <c r="J1" s="12"/>
      <c r="K1" s="12"/>
      <c r="L1" s="12"/>
      <c r="M1" s="12"/>
      <c r="N1" s="13"/>
      <c r="O1" s="14" t="s">
        <v>135</v>
      </c>
      <c r="P1" s="14"/>
      <c r="Q1" s="14"/>
      <c r="R1" s="14"/>
      <c r="S1" s="14"/>
      <c r="T1" s="14"/>
      <c r="U1" s="14"/>
      <c r="V1" s="15"/>
      <c r="W1" s="16"/>
    </row>
    <row r="2" spans="1:23" x14ac:dyDescent="0.25">
      <c r="A2" s="7"/>
      <c r="B2" s="8"/>
      <c r="C2" s="8"/>
      <c r="D2" s="9"/>
      <c r="F2" s="10"/>
      <c r="G2" s="11"/>
      <c r="H2" s="12"/>
      <c r="I2" s="12"/>
      <c r="J2" s="12"/>
      <c r="K2" s="12"/>
      <c r="L2" s="12"/>
      <c r="M2" s="12"/>
      <c r="N2" s="13"/>
      <c r="O2" s="14"/>
      <c r="P2" s="14"/>
      <c r="Q2" s="14"/>
      <c r="R2" s="14"/>
      <c r="S2" s="14"/>
      <c r="T2" s="14"/>
      <c r="U2" s="14"/>
      <c r="V2" s="15"/>
      <c r="W2" s="16"/>
    </row>
    <row r="3" spans="1:23" x14ac:dyDescent="0.25">
      <c r="A3" s="7" t="s">
        <v>1</v>
      </c>
      <c r="B3" s="8"/>
      <c r="C3" s="8"/>
      <c r="D3" s="9"/>
      <c r="F3" s="10"/>
      <c r="G3" s="11"/>
      <c r="H3" s="12"/>
      <c r="I3" s="12"/>
      <c r="J3" s="12"/>
      <c r="K3" s="12"/>
      <c r="L3" s="12"/>
      <c r="M3" s="12"/>
      <c r="N3" s="13"/>
      <c r="O3" s="14"/>
      <c r="P3" s="14"/>
      <c r="Q3" s="14"/>
      <c r="R3" s="14"/>
      <c r="S3" s="14"/>
      <c r="T3" s="14"/>
      <c r="U3" s="14"/>
      <c r="V3" s="15"/>
      <c r="W3" s="16"/>
    </row>
    <row r="4" spans="1:23" ht="15.75" thickBot="1" x14ac:dyDescent="0.3">
      <c r="A4" s="7" t="s">
        <v>2</v>
      </c>
      <c r="B4" s="7"/>
      <c r="C4" s="8"/>
      <c r="D4" s="17"/>
      <c r="E4" s="18"/>
      <c r="F4" s="10"/>
      <c r="G4" s="11"/>
      <c r="H4" s="12"/>
      <c r="I4" s="12"/>
      <c r="J4" s="12"/>
      <c r="K4" s="12"/>
      <c r="L4" s="12"/>
      <c r="M4" s="12"/>
      <c r="N4" s="13"/>
      <c r="O4" s="19">
        <v>4</v>
      </c>
      <c r="P4" s="19">
        <v>5</v>
      </c>
      <c r="Q4" s="19">
        <v>6</v>
      </c>
      <c r="R4" s="19">
        <v>7</v>
      </c>
      <c r="S4" s="19">
        <v>8</v>
      </c>
      <c r="T4" s="19">
        <v>9</v>
      </c>
      <c r="U4" s="19">
        <v>10</v>
      </c>
      <c r="V4" s="15"/>
      <c r="W4" s="16"/>
    </row>
    <row r="5" spans="1:23" ht="38.25" thickBot="1" x14ac:dyDescent="0.3">
      <c r="A5" s="289" t="s">
        <v>136</v>
      </c>
      <c r="B5" s="290" t="s">
        <v>4</v>
      </c>
      <c r="C5" s="291" t="s">
        <v>5</v>
      </c>
      <c r="D5" s="292" t="s">
        <v>137</v>
      </c>
      <c r="E5" s="291" t="s">
        <v>138</v>
      </c>
      <c r="F5" s="292" t="s">
        <v>139</v>
      </c>
      <c r="G5" s="293" t="s">
        <v>6</v>
      </c>
      <c r="H5" s="23" t="s">
        <v>7</v>
      </c>
      <c r="I5" s="23" t="s">
        <v>8</v>
      </c>
      <c r="J5" s="23" t="s">
        <v>9</v>
      </c>
      <c r="K5" s="24" t="s">
        <v>10</v>
      </c>
      <c r="L5" s="24" t="s">
        <v>11</v>
      </c>
      <c r="M5" s="25" t="s">
        <v>12</v>
      </c>
      <c r="N5" s="13"/>
      <c r="O5" s="19" t="s">
        <v>6</v>
      </c>
      <c r="P5" s="19" t="s">
        <v>140</v>
      </c>
      <c r="Q5" s="19" t="s">
        <v>8</v>
      </c>
      <c r="R5" s="19" t="s">
        <v>141</v>
      </c>
      <c r="S5" s="19" t="s">
        <v>10</v>
      </c>
      <c r="T5" s="19" t="s">
        <v>11</v>
      </c>
      <c r="U5" s="19" t="s">
        <v>12</v>
      </c>
      <c r="V5" s="294"/>
      <c r="W5" s="16"/>
    </row>
    <row r="6" spans="1:23" ht="30" x14ac:dyDescent="0.25">
      <c r="A6" s="295" t="s">
        <v>142</v>
      </c>
      <c r="B6" s="296" t="s">
        <v>143</v>
      </c>
      <c r="C6" s="297" t="s">
        <v>16</v>
      </c>
      <c r="D6" s="298">
        <v>152511</v>
      </c>
      <c r="E6" s="299" t="s">
        <v>170</v>
      </c>
      <c r="F6" s="300" t="s">
        <v>171</v>
      </c>
      <c r="G6" s="301">
        <v>0.25</v>
      </c>
      <c r="H6" s="302">
        <v>40231.022025951272</v>
      </c>
      <c r="I6" s="303">
        <v>0</v>
      </c>
      <c r="J6" s="303">
        <v>0</v>
      </c>
      <c r="K6" s="303">
        <v>0</v>
      </c>
      <c r="L6" s="303">
        <v>0</v>
      </c>
      <c r="M6" s="304">
        <f>SUM(H6:L6)</f>
        <v>40231.022025951272</v>
      </c>
      <c r="N6" s="13"/>
      <c r="V6" s="305"/>
      <c r="W6" s="305"/>
    </row>
    <row r="7" spans="1:23" ht="30" x14ac:dyDescent="0.25">
      <c r="A7" s="306"/>
      <c r="B7" s="307"/>
      <c r="C7" s="308"/>
      <c r="D7" s="17">
        <v>152515</v>
      </c>
      <c r="E7" s="309" t="s">
        <v>172</v>
      </c>
      <c r="F7" s="310" t="s">
        <v>173</v>
      </c>
      <c r="G7" s="311">
        <v>9.9999999999999992E-2</v>
      </c>
      <c r="H7" s="312">
        <v>9461.1352810853095</v>
      </c>
      <c r="I7" s="312">
        <v>0</v>
      </c>
      <c r="J7" s="312">
        <v>0</v>
      </c>
      <c r="K7" s="312">
        <v>0</v>
      </c>
      <c r="L7" s="312">
        <v>0</v>
      </c>
      <c r="M7" s="313">
        <f t="shared" ref="M7:M21" si="0">SUM(H7:L7)</f>
        <v>9461.1352810853095</v>
      </c>
      <c r="N7" s="13"/>
      <c r="V7" s="305"/>
      <c r="W7" s="305"/>
    </row>
    <row r="8" spans="1:23" ht="30" x14ac:dyDescent="0.25">
      <c r="A8" s="306"/>
      <c r="B8" s="307"/>
      <c r="C8" s="308"/>
      <c r="D8" s="298">
        <v>152518</v>
      </c>
      <c r="E8" s="299" t="s">
        <v>174</v>
      </c>
      <c r="F8" s="300" t="s">
        <v>175</v>
      </c>
      <c r="G8" s="301">
        <v>0.70000000000000007</v>
      </c>
      <c r="H8" s="302">
        <v>110415.51427291955</v>
      </c>
      <c r="I8" s="302">
        <v>11487.666666666666</v>
      </c>
      <c r="J8" s="302">
        <v>3500</v>
      </c>
      <c r="K8" s="302">
        <v>6500</v>
      </c>
      <c r="L8" s="302">
        <v>0</v>
      </c>
      <c r="M8" s="314">
        <f t="shared" si="0"/>
        <v>131903.18093958622</v>
      </c>
      <c r="N8" s="13"/>
      <c r="V8" s="305"/>
      <c r="W8" s="305"/>
    </row>
    <row r="9" spans="1:23" ht="30" x14ac:dyDescent="0.25">
      <c r="A9" s="306"/>
      <c r="B9" s="307"/>
      <c r="C9" s="308"/>
      <c r="D9" s="17">
        <v>152521</v>
      </c>
      <c r="E9" s="309" t="s">
        <v>176</v>
      </c>
      <c r="F9" s="310" t="s">
        <v>177</v>
      </c>
      <c r="G9" s="311">
        <v>0.7</v>
      </c>
      <c r="H9" s="312">
        <v>84410.329346041312</v>
      </c>
      <c r="I9" s="312">
        <v>0</v>
      </c>
      <c r="J9" s="312">
        <v>0</v>
      </c>
      <c r="K9" s="312">
        <v>0</v>
      </c>
      <c r="L9" s="312">
        <v>0</v>
      </c>
      <c r="M9" s="313">
        <f t="shared" si="0"/>
        <v>84410.329346041312</v>
      </c>
      <c r="N9" s="13"/>
      <c r="V9" s="305"/>
      <c r="W9" s="305"/>
    </row>
    <row r="10" spans="1:23" x14ac:dyDescent="0.25">
      <c r="A10" s="306"/>
      <c r="B10" s="307"/>
      <c r="C10" s="308"/>
      <c r="D10" s="298">
        <v>152524</v>
      </c>
      <c r="E10" s="299" t="s">
        <v>178</v>
      </c>
      <c r="F10" s="300" t="s">
        <v>179</v>
      </c>
      <c r="G10" s="301">
        <v>0.99999999999999989</v>
      </c>
      <c r="H10" s="302">
        <v>119524.07222677339</v>
      </c>
      <c r="I10" s="302">
        <v>0</v>
      </c>
      <c r="J10" s="302">
        <v>0</v>
      </c>
      <c r="K10" s="302">
        <v>91365</v>
      </c>
      <c r="L10" s="302">
        <v>0</v>
      </c>
      <c r="M10" s="314">
        <f t="shared" si="0"/>
        <v>210889.07222677339</v>
      </c>
      <c r="N10" s="13"/>
      <c r="V10" s="305"/>
      <c r="W10" s="305"/>
    </row>
    <row r="11" spans="1:23" ht="30" x14ac:dyDescent="0.25">
      <c r="A11" s="306"/>
      <c r="B11" s="307"/>
      <c r="C11" s="308"/>
      <c r="D11" s="17">
        <v>152527</v>
      </c>
      <c r="E11" s="309" t="s">
        <v>180</v>
      </c>
      <c r="F11" s="310" t="s">
        <v>181</v>
      </c>
      <c r="G11" s="311">
        <v>2.5999999999999996</v>
      </c>
      <c r="H11" s="312">
        <v>276330.21478653315</v>
      </c>
      <c r="I11" s="312">
        <v>2258.666666666667</v>
      </c>
      <c r="J11" s="312">
        <v>282200</v>
      </c>
      <c r="K11" s="312">
        <v>1470</v>
      </c>
      <c r="L11" s="312">
        <v>0</v>
      </c>
      <c r="M11" s="313">
        <f t="shared" si="0"/>
        <v>562258.88145319978</v>
      </c>
      <c r="N11" s="13"/>
      <c r="V11" s="305"/>
      <c r="W11" s="305"/>
    </row>
    <row r="12" spans="1:23" ht="30" x14ac:dyDescent="0.25">
      <c r="A12" s="306"/>
      <c r="B12" s="307"/>
      <c r="C12" s="308"/>
      <c r="D12" s="298">
        <v>152530</v>
      </c>
      <c r="E12" s="299" t="s">
        <v>182</v>
      </c>
      <c r="F12" s="300" t="s">
        <v>183</v>
      </c>
      <c r="G12" s="301">
        <v>0.29999999999999993</v>
      </c>
      <c r="H12" s="302">
        <v>47320.934688394082</v>
      </c>
      <c r="I12" s="302">
        <v>0</v>
      </c>
      <c r="J12" s="302">
        <v>0</v>
      </c>
      <c r="K12" s="302">
        <v>0</v>
      </c>
      <c r="L12" s="302">
        <v>0</v>
      </c>
      <c r="M12" s="314">
        <f t="shared" si="0"/>
        <v>47320.934688394082</v>
      </c>
      <c r="N12" s="13"/>
      <c r="V12" s="305"/>
      <c r="W12" s="305"/>
    </row>
    <row r="13" spans="1:23" ht="30" x14ac:dyDescent="0.25">
      <c r="A13" s="306"/>
      <c r="B13" s="307"/>
      <c r="C13" s="308"/>
      <c r="D13" s="17">
        <v>152533</v>
      </c>
      <c r="E13" s="309" t="s">
        <v>184</v>
      </c>
      <c r="F13" s="310" t="s">
        <v>185</v>
      </c>
      <c r="G13" s="311">
        <v>1.2000000000000002</v>
      </c>
      <c r="H13" s="312">
        <v>106466.01552309387</v>
      </c>
      <c r="I13" s="312">
        <v>21112.000000000004</v>
      </c>
      <c r="J13" s="312">
        <v>6000</v>
      </c>
      <c r="K13" s="312">
        <v>300</v>
      </c>
      <c r="L13" s="312">
        <v>0</v>
      </c>
      <c r="M13" s="313">
        <f t="shared" si="0"/>
        <v>133878.01552309387</v>
      </c>
      <c r="N13" s="13"/>
      <c r="V13" s="305"/>
      <c r="W13" s="305"/>
    </row>
    <row r="14" spans="1:23" ht="30" x14ac:dyDescent="0.25">
      <c r="A14" s="306"/>
      <c r="B14" s="307"/>
      <c r="C14" s="308"/>
      <c r="D14" s="298">
        <v>152536</v>
      </c>
      <c r="E14" s="299" t="s">
        <v>186</v>
      </c>
      <c r="F14" s="300" t="s">
        <v>187</v>
      </c>
      <c r="G14" s="301">
        <v>1.6000000000000003</v>
      </c>
      <c r="H14" s="302">
        <v>203621.29546415762</v>
      </c>
      <c r="I14" s="302">
        <v>50743.666666666672</v>
      </c>
      <c r="J14" s="302">
        <v>0</v>
      </c>
      <c r="K14" s="302">
        <v>3000</v>
      </c>
      <c r="L14" s="302">
        <v>0</v>
      </c>
      <c r="M14" s="314">
        <f t="shared" si="0"/>
        <v>257364.96213082428</v>
      </c>
      <c r="N14" s="13"/>
      <c r="V14" s="305"/>
      <c r="W14" s="305"/>
    </row>
    <row r="15" spans="1:23" x14ac:dyDescent="0.25">
      <c r="A15" s="306"/>
      <c r="B15" s="307"/>
      <c r="C15" s="308"/>
      <c r="D15" s="17">
        <v>152539</v>
      </c>
      <c r="E15" s="309" t="s">
        <v>188</v>
      </c>
      <c r="F15" s="310" t="s">
        <v>189</v>
      </c>
      <c r="G15" s="311">
        <v>3.3499999999999996</v>
      </c>
      <c r="H15" s="312">
        <v>781313.65138270531</v>
      </c>
      <c r="I15" s="312">
        <v>71573.333333333343</v>
      </c>
      <c r="J15" s="312">
        <v>140000</v>
      </c>
      <c r="K15" s="312">
        <v>32960</v>
      </c>
      <c r="L15" s="312">
        <v>0</v>
      </c>
      <c r="M15" s="313">
        <f t="shared" si="0"/>
        <v>1025846.9847160387</v>
      </c>
      <c r="N15" s="13"/>
      <c r="V15" s="305"/>
      <c r="W15" s="305"/>
    </row>
    <row r="16" spans="1:23" x14ac:dyDescent="0.25">
      <c r="A16" s="306"/>
      <c r="B16" s="307"/>
      <c r="C16" s="308"/>
      <c r="D16" s="298">
        <v>152542</v>
      </c>
      <c r="E16" s="299" t="s">
        <v>190</v>
      </c>
      <c r="F16" s="300" t="s">
        <v>191</v>
      </c>
      <c r="G16" s="301">
        <v>1.0499999999999998</v>
      </c>
      <c r="H16" s="302">
        <v>185825.47913979605</v>
      </c>
      <c r="I16" s="302">
        <v>0</v>
      </c>
      <c r="J16" s="302">
        <v>180000</v>
      </c>
      <c r="K16" s="302">
        <v>0</v>
      </c>
      <c r="L16" s="302">
        <v>0</v>
      </c>
      <c r="M16" s="314">
        <f t="shared" si="0"/>
        <v>365825.47913979605</v>
      </c>
      <c r="N16" s="13"/>
      <c r="V16" s="305"/>
      <c r="W16" s="305"/>
    </row>
    <row r="17" spans="1:23" x14ac:dyDescent="0.25">
      <c r="A17" s="306"/>
      <c r="B17" s="307"/>
      <c r="C17" s="308"/>
      <c r="D17" s="17">
        <v>152545</v>
      </c>
      <c r="E17" s="309" t="s">
        <v>192</v>
      </c>
      <c r="F17" s="310" t="s">
        <v>193</v>
      </c>
      <c r="G17" s="311">
        <v>1.9</v>
      </c>
      <c r="H17" s="312">
        <v>328427.93781703617</v>
      </c>
      <c r="I17" s="312">
        <v>12862</v>
      </c>
      <c r="J17" s="312">
        <v>0</v>
      </c>
      <c r="K17" s="312">
        <v>42500</v>
      </c>
      <c r="L17" s="312">
        <v>0</v>
      </c>
      <c r="M17" s="313">
        <f t="shared" si="0"/>
        <v>383789.93781703617</v>
      </c>
      <c r="N17" s="13"/>
      <c r="V17" s="305"/>
      <c r="W17" s="305"/>
    </row>
    <row r="18" spans="1:23" ht="30" x14ac:dyDescent="0.25">
      <c r="A18" s="306"/>
      <c r="B18" s="307"/>
      <c r="C18" s="308"/>
      <c r="D18" s="298">
        <v>152548</v>
      </c>
      <c r="E18" s="299" t="s">
        <v>194</v>
      </c>
      <c r="F18" s="300" t="s">
        <v>195</v>
      </c>
      <c r="G18" s="301">
        <v>1.5</v>
      </c>
      <c r="H18" s="302">
        <v>180600.90560731271</v>
      </c>
      <c r="I18" s="302">
        <v>21898.333333333332</v>
      </c>
      <c r="J18" s="302">
        <v>6400</v>
      </c>
      <c r="K18" s="302">
        <v>6000</v>
      </c>
      <c r="L18" s="302">
        <v>0</v>
      </c>
      <c r="M18" s="314">
        <f t="shared" si="0"/>
        <v>214899.23894064606</v>
      </c>
      <c r="N18" s="13"/>
      <c r="V18" s="305"/>
      <c r="W18" s="305"/>
    </row>
    <row r="19" spans="1:23" ht="30" x14ac:dyDescent="0.25">
      <c r="A19" s="306"/>
      <c r="B19" s="307"/>
      <c r="C19" s="308"/>
      <c r="D19" s="17">
        <v>152551</v>
      </c>
      <c r="E19" s="309" t="s">
        <v>196</v>
      </c>
      <c r="F19" s="310" t="s">
        <v>197</v>
      </c>
      <c r="G19" s="311">
        <v>0.8999999999999998</v>
      </c>
      <c r="H19" s="312">
        <v>178954.89955859983</v>
      </c>
      <c r="I19" s="312">
        <v>20490</v>
      </c>
      <c r="J19" s="312">
        <v>25000</v>
      </c>
      <c r="K19" s="312">
        <v>5500</v>
      </c>
      <c r="L19" s="312">
        <v>0</v>
      </c>
      <c r="M19" s="313">
        <f t="shared" si="0"/>
        <v>229944.89955859983</v>
      </c>
      <c r="N19" s="13"/>
      <c r="V19" s="305"/>
      <c r="W19" s="305"/>
    </row>
    <row r="20" spans="1:23" x14ac:dyDescent="0.25">
      <c r="A20" s="306"/>
      <c r="B20" s="307"/>
      <c r="C20" s="308"/>
      <c r="D20" s="298">
        <v>152554</v>
      </c>
      <c r="E20" s="299" t="s">
        <v>198</v>
      </c>
      <c r="F20" s="300" t="s">
        <v>199</v>
      </c>
      <c r="G20" s="301">
        <v>0.7</v>
      </c>
      <c r="H20" s="302">
        <v>167355.2698729792</v>
      </c>
      <c r="I20" s="302">
        <v>0</v>
      </c>
      <c r="J20" s="302">
        <v>0</v>
      </c>
      <c r="K20" s="302">
        <v>0</v>
      </c>
      <c r="L20" s="302">
        <v>0</v>
      </c>
      <c r="M20" s="314">
        <f t="shared" si="0"/>
        <v>167355.2698729792</v>
      </c>
      <c r="N20" s="13"/>
      <c r="V20" s="305"/>
      <c r="W20" s="305"/>
    </row>
    <row r="21" spans="1:23" x14ac:dyDescent="0.25">
      <c r="A21" s="306"/>
      <c r="B21" s="307"/>
      <c r="C21" s="308"/>
      <c r="D21" s="315">
        <v>154114</v>
      </c>
      <c r="E21" s="316" t="s">
        <v>200</v>
      </c>
      <c r="F21" s="317" t="s">
        <v>189</v>
      </c>
      <c r="G21" s="318">
        <v>0.14999999999999997</v>
      </c>
      <c r="H21" s="319">
        <v>78321.990512156466</v>
      </c>
      <c r="I21" s="319">
        <v>4517.3333333333339</v>
      </c>
      <c r="J21" s="319">
        <v>20000</v>
      </c>
      <c r="K21" s="319">
        <v>0</v>
      </c>
      <c r="L21" s="319">
        <v>0</v>
      </c>
      <c r="M21" s="320">
        <f t="shared" si="0"/>
        <v>102839.32384548979</v>
      </c>
      <c r="N21" s="13"/>
      <c r="V21" s="305"/>
      <c r="W21" s="305"/>
    </row>
    <row r="22" spans="1:23" x14ac:dyDescent="0.25">
      <c r="A22" s="306"/>
      <c r="B22" s="307"/>
      <c r="C22" s="321" t="str">
        <f>+C6&amp;" Total"</f>
        <v>1.1.1 Raising Stakeholder Awareness of ICANN Worldwide Total</v>
      </c>
      <c r="D22" s="322"/>
      <c r="E22" s="323"/>
      <c r="F22" s="324"/>
      <c r="G22" s="325">
        <f t="shared" ref="G22:M22" si="1">+SUM(G6:G21)</f>
        <v>17.999999999999996</v>
      </c>
      <c r="H22" s="326">
        <f t="shared" si="1"/>
        <v>2898580.6675055358</v>
      </c>
      <c r="I22" s="326">
        <f t="shared" si="1"/>
        <v>216943.00000000003</v>
      </c>
      <c r="J22" s="326">
        <f t="shared" si="1"/>
        <v>663100</v>
      </c>
      <c r="K22" s="326">
        <f t="shared" si="1"/>
        <v>189595</v>
      </c>
      <c r="L22" s="326">
        <f t="shared" si="1"/>
        <v>0</v>
      </c>
      <c r="M22" s="327">
        <f t="shared" si="1"/>
        <v>3968218.6675055358</v>
      </c>
      <c r="N22" s="13"/>
      <c r="V22" s="328"/>
      <c r="W22" s="305"/>
    </row>
    <row r="23" spans="1:23" ht="60" x14ac:dyDescent="0.25">
      <c r="A23" s="306"/>
      <c r="B23" s="307"/>
      <c r="C23" s="329" t="s">
        <v>144</v>
      </c>
      <c r="D23" s="17">
        <v>152466</v>
      </c>
      <c r="E23" s="309" t="s">
        <v>201</v>
      </c>
      <c r="F23" s="310" t="s">
        <v>202</v>
      </c>
      <c r="G23" s="311">
        <v>3.5</v>
      </c>
      <c r="H23" s="330">
        <v>694524.59806138196</v>
      </c>
      <c r="I23" s="330">
        <v>108600</v>
      </c>
      <c r="J23" s="330">
        <v>99999.999999999985</v>
      </c>
      <c r="K23" s="330">
        <v>143000</v>
      </c>
      <c r="L23" s="330">
        <v>0</v>
      </c>
      <c r="M23" s="331">
        <f t="shared" ref="M23:M24" si="2">SUM(H23:L23)</f>
        <v>1046124.598061382</v>
      </c>
      <c r="N23" s="13"/>
      <c r="V23" s="305"/>
      <c r="W23" s="305"/>
    </row>
    <row r="24" spans="1:23" ht="30" x14ac:dyDescent="0.25">
      <c r="A24" s="306"/>
      <c r="B24" s="307"/>
      <c r="C24" s="329"/>
      <c r="D24" s="298">
        <v>152467</v>
      </c>
      <c r="E24" s="299" t="s">
        <v>203</v>
      </c>
      <c r="F24" s="300" t="s">
        <v>204</v>
      </c>
      <c r="G24" s="301">
        <v>1</v>
      </c>
      <c r="H24" s="302">
        <v>158592.55837520261</v>
      </c>
      <c r="I24" s="302">
        <v>4000</v>
      </c>
      <c r="J24" s="302">
        <v>0</v>
      </c>
      <c r="K24" s="302">
        <v>15600</v>
      </c>
      <c r="L24" s="302">
        <v>0</v>
      </c>
      <c r="M24" s="314">
        <f t="shared" si="2"/>
        <v>178192.55837520261</v>
      </c>
      <c r="N24" s="13"/>
      <c r="V24" s="305"/>
      <c r="W24" s="305"/>
    </row>
    <row r="25" spans="1:23" x14ac:dyDescent="0.25">
      <c r="A25" s="306"/>
      <c r="B25" s="307"/>
      <c r="C25" s="321" t="str">
        <f>+C23&amp;" Total"</f>
        <v>1.1.2 GSE Executive team coordination and administration Total</v>
      </c>
      <c r="D25" s="322"/>
      <c r="E25" s="323"/>
      <c r="F25" s="324"/>
      <c r="G25" s="325">
        <f>SUM(G23:G24)</f>
        <v>4.5</v>
      </c>
      <c r="H25" s="326">
        <f t="shared" ref="H25:M25" si="3">SUM(H23:H24)</f>
        <v>853117.15643658454</v>
      </c>
      <c r="I25" s="326">
        <f t="shared" si="3"/>
        <v>112600</v>
      </c>
      <c r="J25" s="326">
        <f t="shared" si="3"/>
        <v>99999.999999999985</v>
      </c>
      <c r="K25" s="326">
        <f t="shared" si="3"/>
        <v>158600</v>
      </c>
      <c r="L25" s="326">
        <f t="shared" si="3"/>
        <v>0</v>
      </c>
      <c r="M25" s="327">
        <f t="shared" si="3"/>
        <v>1224317.1564365847</v>
      </c>
      <c r="N25" s="13"/>
      <c r="V25" s="305"/>
      <c r="W25" s="305"/>
    </row>
    <row r="26" spans="1:23" ht="45" x14ac:dyDescent="0.25">
      <c r="A26" s="306"/>
      <c r="B26" s="307"/>
      <c r="C26" s="308" t="s">
        <v>18</v>
      </c>
      <c r="D26" s="17">
        <v>152788</v>
      </c>
      <c r="E26" s="309" t="s">
        <v>205</v>
      </c>
      <c r="F26" s="310" t="s">
        <v>206</v>
      </c>
      <c r="G26" s="311">
        <v>1.8875000000000004</v>
      </c>
      <c r="H26" s="312">
        <v>174006.37008458845</v>
      </c>
      <c r="I26" s="312">
        <v>0</v>
      </c>
      <c r="J26" s="312">
        <v>3362000</v>
      </c>
      <c r="K26" s="312">
        <v>355000</v>
      </c>
      <c r="L26" s="312">
        <v>0</v>
      </c>
      <c r="M26" s="313">
        <f t="shared" ref="M26:M31" si="4">SUM(H26:L26)</f>
        <v>3891006.3700845884</v>
      </c>
      <c r="N26" s="13"/>
      <c r="V26" s="305"/>
      <c r="W26" s="305"/>
    </row>
    <row r="27" spans="1:23" ht="75" x14ac:dyDescent="0.25">
      <c r="A27" s="306"/>
      <c r="B27" s="307"/>
      <c r="C27" s="308"/>
      <c r="D27" s="298">
        <v>152988</v>
      </c>
      <c r="E27" s="299" t="s">
        <v>207</v>
      </c>
      <c r="F27" s="300" t="s">
        <v>208</v>
      </c>
      <c r="G27" s="301">
        <v>0.15833333333333335</v>
      </c>
      <c r="H27" s="302">
        <v>27530.03826708793</v>
      </c>
      <c r="I27" s="302">
        <v>0</v>
      </c>
      <c r="J27" s="302">
        <v>0</v>
      </c>
      <c r="K27" s="302">
        <v>26400</v>
      </c>
      <c r="L27" s="302">
        <v>0</v>
      </c>
      <c r="M27" s="314">
        <f t="shared" si="4"/>
        <v>53930.038267087933</v>
      </c>
      <c r="N27" s="13"/>
      <c r="V27" s="305"/>
      <c r="W27" s="305"/>
    </row>
    <row r="28" spans="1:23" ht="75" x14ac:dyDescent="0.25">
      <c r="A28" s="306"/>
      <c r="B28" s="307"/>
      <c r="C28" s="308"/>
      <c r="D28" s="17">
        <v>152991</v>
      </c>
      <c r="E28" s="309" t="s">
        <v>209</v>
      </c>
      <c r="F28" s="310" t="s">
        <v>210</v>
      </c>
      <c r="G28" s="311">
        <v>0.22500000000000001</v>
      </c>
      <c r="H28" s="312">
        <v>21116.384175965504</v>
      </c>
      <c r="I28" s="312">
        <v>0</v>
      </c>
      <c r="J28" s="312">
        <v>0</v>
      </c>
      <c r="K28" s="312">
        <v>0</v>
      </c>
      <c r="L28" s="312">
        <v>0</v>
      </c>
      <c r="M28" s="313">
        <f t="shared" si="4"/>
        <v>21116.384175965504</v>
      </c>
      <c r="N28" s="13"/>
      <c r="V28" s="305"/>
      <c r="W28" s="305"/>
    </row>
    <row r="29" spans="1:23" ht="150" x14ac:dyDescent="0.25">
      <c r="A29" s="306"/>
      <c r="B29" s="307"/>
      <c r="C29" s="308"/>
      <c r="D29" s="298">
        <v>152994</v>
      </c>
      <c r="E29" s="299" t="s">
        <v>211</v>
      </c>
      <c r="F29" s="300" t="s">
        <v>212</v>
      </c>
      <c r="G29" s="301">
        <v>1.7124999999999999</v>
      </c>
      <c r="H29" s="302">
        <v>171265.42873382286</v>
      </c>
      <c r="I29" s="302">
        <v>0</v>
      </c>
      <c r="J29" s="302">
        <v>100000</v>
      </c>
      <c r="K29" s="302">
        <v>45000</v>
      </c>
      <c r="L29" s="302">
        <v>0</v>
      </c>
      <c r="M29" s="314">
        <f t="shared" si="4"/>
        <v>316265.42873382289</v>
      </c>
      <c r="N29" s="13"/>
      <c r="V29" s="305"/>
      <c r="W29" s="305"/>
    </row>
    <row r="30" spans="1:23" ht="165" x14ac:dyDescent="0.25">
      <c r="A30" s="306"/>
      <c r="B30" s="307"/>
      <c r="C30" s="308"/>
      <c r="D30" s="17">
        <v>153000</v>
      </c>
      <c r="E30" s="309" t="s">
        <v>213</v>
      </c>
      <c r="F30" s="310" t="s">
        <v>214</v>
      </c>
      <c r="G30" s="311">
        <v>1.7833333333333332</v>
      </c>
      <c r="H30" s="312">
        <v>166988.63221559703</v>
      </c>
      <c r="I30" s="312">
        <v>43200</v>
      </c>
      <c r="J30" s="312">
        <v>0</v>
      </c>
      <c r="K30" s="312">
        <v>0</v>
      </c>
      <c r="L30" s="312">
        <v>0</v>
      </c>
      <c r="M30" s="313">
        <f t="shared" si="4"/>
        <v>210188.63221559703</v>
      </c>
      <c r="N30" s="13"/>
      <c r="V30" s="305"/>
      <c r="W30" s="305"/>
    </row>
    <row r="31" spans="1:23" ht="45" x14ac:dyDescent="0.25">
      <c r="A31" s="306"/>
      <c r="B31" s="307"/>
      <c r="C31" s="308"/>
      <c r="D31" s="298">
        <v>153004</v>
      </c>
      <c r="E31" s="299" t="s">
        <v>215</v>
      </c>
      <c r="F31" s="299" t="s">
        <v>216</v>
      </c>
      <c r="G31" s="301">
        <v>0</v>
      </c>
      <c r="H31" s="302">
        <v>0</v>
      </c>
      <c r="I31" s="302">
        <v>0</v>
      </c>
      <c r="J31" s="302">
        <v>300000</v>
      </c>
      <c r="K31" s="302">
        <v>0</v>
      </c>
      <c r="L31" s="302">
        <v>0</v>
      </c>
      <c r="M31" s="314">
        <f t="shared" si="4"/>
        <v>300000</v>
      </c>
      <c r="N31" s="13"/>
      <c r="V31" s="305"/>
      <c r="W31" s="305"/>
    </row>
    <row r="32" spans="1:23" x14ac:dyDescent="0.25">
      <c r="A32" s="306"/>
      <c r="B32" s="307"/>
      <c r="C32" s="321" t="str">
        <f>+C26&amp;" Total"</f>
        <v>1.1.3 Language Services Total</v>
      </c>
      <c r="D32" s="322"/>
      <c r="E32" s="323"/>
      <c r="F32" s="324"/>
      <c r="G32" s="325">
        <f t="shared" ref="G32:M32" si="5">SUM(G26:G31)</f>
        <v>5.7666666666666675</v>
      </c>
      <c r="H32" s="332">
        <f t="shared" si="5"/>
        <v>560906.85347706173</v>
      </c>
      <c r="I32" s="332">
        <f t="shared" si="5"/>
        <v>43200</v>
      </c>
      <c r="J32" s="332">
        <f t="shared" si="5"/>
        <v>3762000</v>
      </c>
      <c r="K32" s="332">
        <f t="shared" si="5"/>
        <v>426400</v>
      </c>
      <c r="L32" s="332">
        <f t="shared" si="5"/>
        <v>0</v>
      </c>
      <c r="M32" s="332">
        <f t="shared" si="5"/>
        <v>4792506.8534770617</v>
      </c>
      <c r="N32" s="13"/>
      <c r="V32" s="305"/>
      <c r="W32" s="305"/>
    </row>
    <row r="33" spans="1:23" ht="15.75" thickBot="1" x14ac:dyDescent="0.3">
      <c r="A33" s="306"/>
      <c r="B33" s="333" t="s">
        <v>145</v>
      </c>
      <c r="C33" s="334"/>
      <c r="D33" s="335"/>
      <c r="E33" s="336"/>
      <c r="F33" s="337"/>
      <c r="G33" s="338">
        <f t="shared" ref="G33:M33" si="6">G22+G25+G32</f>
        <v>28.266666666666666</v>
      </c>
      <c r="H33" s="339">
        <f t="shared" si="6"/>
        <v>4312604.6774191819</v>
      </c>
      <c r="I33" s="339">
        <f t="shared" si="6"/>
        <v>372743</v>
      </c>
      <c r="J33" s="339">
        <f t="shared" si="6"/>
        <v>4525100</v>
      </c>
      <c r="K33" s="339">
        <f t="shared" si="6"/>
        <v>774595</v>
      </c>
      <c r="L33" s="339">
        <f t="shared" si="6"/>
        <v>0</v>
      </c>
      <c r="M33" s="340">
        <f t="shared" si="6"/>
        <v>9985042.6774191819</v>
      </c>
      <c r="N33" s="13"/>
      <c r="V33" s="305"/>
      <c r="W33" s="305"/>
    </row>
    <row r="34" spans="1:23" ht="30" x14ac:dyDescent="0.25">
      <c r="A34" s="306"/>
      <c r="B34" s="296" t="s">
        <v>20</v>
      </c>
      <c r="C34" s="297" t="s">
        <v>21</v>
      </c>
      <c r="D34" s="298">
        <v>128307</v>
      </c>
      <c r="E34" s="299" t="s">
        <v>217</v>
      </c>
      <c r="F34" s="300" t="s">
        <v>218</v>
      </c>
      <c r="G34" s="301">
        <v>0.85</v>
      </c>
      <c r="H34" s="302">
        <v>181237.02123024166</v>
      </c>
      <c r="I34" s="302">
        <v>0</v>
      </c>
      <c r="J34" s="302">
        <v>150000</v>
      </c>
      <c r="K34" s="302">
        <v>0</v>
      </c>
      <c r="L34" s="302">
        <v>0</v>
      </c>
      <c r="M34" s="314">
        <f t="shared" ref="M34:M53" si="7">SUM(H34:L34)</f>
        <v>331237.02123024163</v>
      </c>
      <c r="N34" s="13"/>
      <c r="V34" s="305"/>
      <c r="W34" s="305"/>
    </row>
    <row r="35" spans="1:23" x14ac:dyDescent="0.25">
      <c r="A35" s="306"/>
      <c r="B35" s="307"/>
      <c r="C35" s="308"/>
      <c r="D35" s="315">
        <v>148549</v>
      </c>
      <c r="E35" s="316" t="s">
        <v>219</v>
      </c>
      <c r="F35" s="317" t="s">
        <v>220</v>
      </c>
      <c r="G35" s="318">
        <v>0.39999999999999997</v>
      </c>
      <c r="H35" s="319">
        <v>77995.255307395302</v>
      </c>
      <c r="I35" s="319">
        <v>0</v>
      </c>
      <c r="J35" s="319">
        <v>0</v>
      </c>
      <c r="K35" s="319">
        <v>0</v>
      </c>
      <c r="L35" s="319">
        <v>294060</v>
      </c>
      <c r="M35" s="320">
        <f t="shared" si="7"/>
        <v>372055.2553073953</v>
      </c>
      <c r="N35" s="13"/>
      <c r="V35" s="305"/>
      <c r="W35" s="305"/>
    </row>
    <row r="36" spans="1:23" x14ac:dyDescent="0.25">
      <c r="A36" s="306"/>
      <c r="B36" s="307"/>
      <c r="C36" s="308"/>
      <c r="D36" s="298">
        <v>152468</v>
      </c>
      <c r="E36" s="299" t="s">
        <v>221</v>
      </c>
      <c r="F36" s="300" t="s">
        <v>222</v>
      </c>
      <c r="G36" s="301">
        <v>4.6999999999999993</v>
      </c>
      <c r="H36" s="302">
        <v>767277.66236069833</v>
      </c>
      <c r="I36" s="302">
        <v>261661</v>
      </c>
      <c r="J36" s="302">
        <v>61104</v>
      </c>
      <c r="K36" s="302">
        <v>263496</v>
      </c>
      <c r="L36" s="302">
        <v>0</v>
      </c>
      <c r="M36" s="314">
        <f t="shared" si="7"/>
        <v>1353538.6623606985</v>
      </c>
      <c r="N36" s="13"/>
      <c r="V36" s="305"/>
      <c r="W36" s="305"/>
    </row>
    <row r="37" spans="1:23" ht="30" x14ac:dyDescent="0.25">
      <c r="A37" s="306"/>
      <c r="B37" s="307"/>
      <c r="C37" s="308"/>
      <c r="D37" s="315">
        <v>152469</v>
      </c>
      <c r="E37" s="316" t="s">
        <v>223</v>
      </c>
      <c r="F37" s="317" t="s">
        <v>224</v>
      </c>
      <c r="G37" s="318">
        <v>0.59999999999999987</v>
      </c>
      <c r="H37" s="319">
        <v>126259.60245125559</v>
      </c>
      <c r="I37" s="319">
        <v>61000</v>
      </c>
      <c r="J37" s="319">
        <v>0</v>
      </c>
      <c r="K37" s="319">
        <v>39800</v>
      </c>
      <c r="L37" s="319">
        <v>0</v>
      </c>
      <c r="M37" s="320">
        <f t="shared" si="7"/>
        <v>227059.6024512556</v>
      </c>
      <c r="N37" s="13"/>
      <c r="V37" s="305"/>
      <c r="W37" s="305"/>
    </row>
    <row r="38" spans="1:23" x14ac:dyDescent="0.25">
      <c r="A38" s="306"/>
      <c r="B38" s="307"/>
      <c r="C38" s="308"/>
      <c r="D38" s="298">
        <v>152470</v>
      </c>
      <c r="E38" s="299" t="s">
        <v>225</v>
      </c>
      <c r="F38" s="300" t="s">
        <v>226</v>
      </c>
      <c r="G38" s="301">
        <v>2.2999999999999998</v>
      </c>
      <c r="H38" s="302">
        <v>371660.87024144246</v>
      </c>
      <c r="I38" s="302">
        <v>0</v>
      </c>
      <c r="J38" s="302">
        <v>0</v>
      </c>
      <c r="K38" s="302">
        <v>0</v>
      </c>
      <c r="L38" s="302">
        <v>0</v>
      </c>
      <c r="M38" s="314">
        <f t="shared" si="7"/>
        <v>371660.87024144246</v>
      </c>
      <c r="N38" s="13"/>
      <c r="V38" s="305"/>
      <c r="W38" s="305"/>
    </row>
    <row r="39" spans="1:23" x14ac:dyDescent="0.25">
      <c r="A39" s="306"/>
      <c r="B39" s="307"/>
      <c r="C39" s="308"/>
      <c r="D39" s="315">
        <v>152471</v>
      </c>
      <c r="E39" s="316" t="s">
        <v>227</v>
      </c>
      <c r="F39" s="317" t="s">
        <v>228</v>
      </c>
      <c r="G39" s="318">
        <v>4</v>
      </c>
      <c r="H39" s="319">
        <v>879188.58870392514</v>
      </c>
      <c r="I39" s="319">
        <v>100000</v>
      </c>
      <c r="J39" s="319">
        <v>24000</v>
      </c>
      <c r="K39" s="319">
        <v>65000</v>
      </c>
      <c r="L39" s="319">
        <v>0</v>
      </c>
      <c r="M39" s="320">
        <f t="shared" si="7"/>
        <v>1068188.5887039253</v>
      </c>
      <c r="N39" s="13"/>
      <c r="V39" s="305"/>
      <c r="W39" s="305"/>
    </row>
    <row r="40" spans="1:23" ht="30" x14ac:dyDescent="0.25">
      <c r="A40" s="306"/>
      <c r="B40" s="307"/>
      <c r="C40" s="308"/>
      <c r="D40" s="298">
        <v>152472</v>
      </c>
      <c r="E40" s="299" t="s">
        <v>229</v>
      </c>
      <c r="F40" s="300" t="s">
        <v>230</v>
      </c>
      <c r="G40" s="301">
        <v>0.39999999999999997</v>
      </c>
      <c r="H40" s="302">
        <v>84173.068300837025</v>
      </c>
      <c r="I40" s="302">
        <v>18000</v>
      </c>
      <c r="J40" s="302">
        <v>0</v>
      </c>
      <c r="K40" s="302">
        <v>11500</v>
      </c>
      <c r="L40" s="302">
        <v>0</v>
      </c>
      <c r="M40" s="314">
        <f t="shared" si="7"/>
        <v>113673.06830083703</v>
      </c>
      <c r="N40" s="13"/>
      <c r="V40" s="305"/>
      <c r="W40" s="305"/>
    </row>
    <row r="41" spans="1:23" x14ac:dyDescent="0.25">
      <c r="A41" s="306"/>
      <c r="B41" s="307"/>
      <c r="C41" s="308"/>
      <c r="D41" s="315">
        <v>152473</v>
      </c>
      <c r="E41" s="316" t="s">
        <v>231</v>
      </c>
      <c r="F41" s="317" t="s">
        <v>232</v>
      </c>
      <c r="G41" s="318">
        <v>1.5</v>
      </c>
      <c r="H41" s="319">
        <v>272998.69690894953</v>
      </c>
      <c r="I41" s="319">
        <v>14415.333333333336</v>
      </c>
      <c r="J41" s="319">
        <v>8999.9999999999964</v>
      </c>
      <c r="K41" s="319">
        <v>22000</v>
      </c>
      <c r="L41" s="319">
        <v>0</v>
      </c>
      <c r="M41" s="320">
        <f t="shared" si="7"/>
        <v>318414.03024228284</v>
      </c>
      <c r="N41" s="13"/>
      <c r="V41" s="305"/>
      <c r="W41" s="305"/>
    </row>
    <row r="42" spans="1:23" ht="30" x14ac:dyDescent="0.25">
      <c r="A42" s="306"/>
      <c r="B42" s="307"/>
      <c r="C42" s="308"/>
      <c r="D42" s="298">
        <v>152474</v>
      </c>
      <c r="E42" s="299" t="s">
        <v>233</v>
      </c>
      <c r="F42" s="300" t="s">
        <v>234</v>
      </c>
      <c r="G42" s="301">
        <v>2</v>
      </c>
      <c r="H42" s="302">
        <v>242903.75519201599</v>
      </c>
      <c r="I42" s="302">
        <v>56500</v>
      </c>
      <c r="J42" s="302">
        <v>20000</v>
      </c>
      <c r="K42" s="302">
        <v>157200</v>
      </c>
      <c r="L42" s="302">
        <v>0</v>
      </c>
      <c r="M42" s="314">
        <f t="shared" si="7"/>
        <v>476603.75519201602</v>
      </c>
      <c r="N42" s="13"/>
      <c r="V42" s="305"/>
      <c r="W42" s="305"/>
    </row>
    <row r="43" spans="1:23" x14ac:dyDescent="0.25">
      <c r="A43" s="306"/>
      <c r="B43" s="307"/>
      <c r="C43" s="308"/>
      <c r="D43" s="315">
        <v>152475</v>
      </c>
      <c r="E43" s="316" t="s">
        <v>235</v>
      </c>
      <c r="F43" s="317" t="s">
        <v>236</v>
      </c>
      <c r="G43" s="318">
        <v>1.5</v>
      </c>
      <c r="H43" s="319">
        <v>248849.46655418503</v>
      </c>
      <c r="I43" s="319">
        <v>80407</v>
      </c>
      <c r="J43" s="319">
        <v>20000</v>
      </c>
      <c r="K43" s="319">
        <v>13500</v>
      </c>
      <c r="L43" s="319">
        <v>0</v>
      </c>
      <c r="M43" s="320">
        <f t="shared" si="7"/>
        <v>362756.46655418503</v>
      </c>
      <c r="N43" s="13"/>
      <c r="V43" s="305"/>
      <c r="W43" s="305"/>
    </row>
    <row r="44" spans="1:23" x14ac:dyDescent="0.25">
      <c r="A44" s="306"/>
      <c r="B44" s="307"/>
      <c r="C44" s="308"/>
      <c r="D44" s="298">
        <v>152476</v>
      </c>
      <c r="E44" s="299" t="s">
        <v>237</v>
      </c>
      <c r="F44" s="300" t="s">
        <v>238</v>
      </c>
      <c r="G44" s="301">
        <v>2</v>
      </c>
      <c r="H44" s="302">
        <v>271043.60147619282</v>
      </c>
      <c r="I44" s="302">
        <v>137000</v>
      </c>
      <c r="J44" s="302">
        <v>0</v>
      </c>
      <c r="K44" s="302">
        <v>93200</v>
      </c>
      <c r="L44" s="302">
        <v>0</v>
      </c>
      <c r="M44" s="314">
        <f t="shared" si="7"/>
        <v>501243.60147619282</v>
      </c>
      <c r="N44" s="13"/>
      <c r="V44" s="305"/>
      <c r="W44" s="305"/>
    </row>
    <row r="45" spans="1:23" ht="30" x14ac:dyDescent="0.25">
      <c r="A45" s="306"/>
      <c r="B45" s="307"/>
      <c r="C45" s="308"/>
      <c r="D45" s="315">
        <v>152477</v>
      </c>
      <c r="E45" s="316" t="s">
        <v>239</v>
      </c>
      <c r="F45" s="317" t="s">
        <v>240</v>
      </c>
      <c r="G45" s="318">
        <v>1</v>
      </c>
      <c r="H45" s="319">
        <v>176463.77845751258</v>
      </c>
      <c r="I45" s="319">
        <v>6000</v>
      </c>
      <c r="J45" s="319">
        <v>0</v>
      </c>
      <c r="K45" s="319">
        <v>0</v>
      </c>
      <c r="L45" s="319">
        <v>0</v>
      </c>
      <c r="M45" s="320">
        <f t="shared" si="7"/>
        <v>182463.77845751258</v>
      </c>
      <c r="N45" s="13"/>
      <c r="V45" s="305"/>
      <c r="W45" s="305"/>
    </row>
    <row r="46" spans="1:23" ht="30" x14ac:dyDescent="0.25">
      <c r="A46" s="306"/>
      <c r="B46" s="307"/>
      <c r="C46" s="308"/>
      <c r="D46" s="298">
        <v>152478</v>
      </c>
      <c r="E46" s="299" t="s">
        <v>241</v>
      </c>
      <c r="F46" s="300" t="s">
        <v>242</v>
      </c>
      <c r="G46" s="301">
        <v>1</v>
      </c>
      <c r="H46" s="302">
        <v>150710.43028910024</v>
      </c>
      <c r="I46" s="302">
        <v>104495</v>
      </c>
      <c r="J46" s="302">
        <v>0</v>
      </c>
      <c r="K46" s="302">
        <v>100000</v>
      </c>
      <c r="L46" s="302">
        <v>0</v>
      </c>
      <c r="M46" s="314">
        <f t="shared" si="7"/>
        <v>355205.43028910027</v>
      </c>
      <c r="N46" s="13"/>
      <c r="V46" s="305"/>
      <c r="W46" s="305"/>
    </row>
    <row r="47" spans="1:23" ht="30" x14ac:dyDescent="0.25">
      <c r="A47" s="306"/>
      <c r="B47" s="307"/>
      <c r="C47" s="308"/>
      <c r="D47" s="315">
        <v>152479</v>
      </c>
      <c r="E47" s="316" t="s">
        <v>243</v>
      </c>
      <c r="F47" s="317" t="s">
        <v>244</v>
      </c>
      <c r="G47" s="318">
        <v>0.25</v>
      </c>
      <c r="H47" s="319">
        <v>52566.231489670026</v>
      </c>
      <c r="I47" s="319">
        <v>0</v>
      </c>
      <c r="J47" s="319">
        <v>0</v>
      </c>
      <c r="K47" s="319">
        <v>10000</v>
      </c>
      <c r="L47" s="319">
        <v>0</v>
      </c>
      <c r="M47" s="320">
        <f t="shared" si="7"/>
        <v>62566.231489670026</v>
      </c>
      <c r="N47" s="13"/>
      <c r="V47" s="305"/>
      <c r="W47" s="305"/>
    </row>
    <row r="48" spans="1:23" ht="30" x14ac:dyDescent="0.25">
      <c r="A48" s="306"/>
      <c r="B48" s="307"/>
      <c r="C48" s="308"/>
      <c r="D48" s="298">
        <v>152480</v>
      </c>
      <c r="E48" s="299" t="s">
        <v>245</v>
      </c>
      <c r="F48" s="300" t="s">
        <v>246</v>
      </c>
      <c r="G48" s="301">
        <v>1.5</v>
      </c>
      <c r="H48" s="302">
        <v>167157.88485093828</v>
      </c>
      <c r="I48" s="302">
        <v>95000</v>
      </c>
      <c r="J48" s="302">
        <v>0</v>
      </c>
      <c r="K48" s="302">
        <v>45000</v>
      </c>
      <c r="L48" s="302">
        <v>0</v>
      </c>
      <c r="M48" s="314">
        <f t="shared" si="7"/>
        <v>307157.88485093828</v>
      </c>
      <c r="N48" s="13"/>
      <c r="V48" s="305"/>
      <c r="W48" s="305"/>
    </row>
    <row r="49" spans="1:23" ht="30" x14ac:dyDescent="0.25">
      <c r="A49" s="306"/>
      <c r="B49" s="307"/>
      <c r="C49" s="308"/>
      <c r="D49" s="315">
        <v>152481</v>
      </c>
      <c r="E49" s="316" t="s">
        <v>247</v>
      </c>
      <c r="F49" s="317" t="s">
        <v>248</v>
      </c>
      <c r="G49" s="318">
        <v>2.5</v>
      </c>
      <c r="H49" s="319">
        <v>531065.71697411698</v>
      </c>
      <c r="I49" s="319">
        <v>134000</v>
      </c>
      <c r="J49" s="319">
        <v>11003.666666666666</v>
      </c>
      <c r="K49" s="319">
        <v>92600</v>
      </c>
      <c r="L49" s="319">
        <v>0</v>
      </c>
      <c r="M49" s="320">
        <f t="shared" si="7"/>
        <v>768669.38364078361</v>
      </c>
      <c r="N49" s="13"/>
      <c r="V49" s="305"/>
      <c r="W49" s="305"/>
    </row>
    <row r="50" spans="1:23" ht="30" x14ac:dyDescent="0.25">
      <c r="A50" s="306"/>
      <c r="B50" s="307"/>
      <c r="C50" s="308"/>
      <c r="D50" s="298">
        <v>152482</v>
      </c>
      <c r="E50" s="299" t="s">
        <v>249</v>
      </c>
      <c r="F50" s="300" t="s">
        <v>250</v>
      </c>
      <c r="G50" s="301">
        <v>0.75</v>
      </c>
      <c r="H50" s="302">
        <v>98144.198799430218</v>
      </c>
      <c r="I50" s="302">
        <v>39500</v>
      </c>
      <c r="J50" s="302">
        <v>0</v>
      </c>
      <c r="K50" s="302">
        <v>30000</v>
      </c>
      <c r="L50" s="302">
        <v>0</v>
      </c>
      <c r="M50" s="314">
        <f t="shared" si="7"/>
        <v>167644.19879943022</v>
      </c>
      <c r="N50" s="13"/>
      <c r="V50" s="305"/>
      <c r="W50" s="305"/>
    </row>
    <row r="51" spans="1:23" x14ac:dyDescent="0.25">
      <c r="A51" s="306"/>
      <c r="B51" s="307"/>
      <c r="C51" s="308"/>
      <c r="D51" s="315">
        <v>152483</v>
      </c>
      <c r="E51" s="316" t="s">
        <v>251</v>
      </c>
      <c r="F51" s="317" t="s">
        <v>252</v>
      </c>
      <c r="G51" s="318">
        <v>1</v>
      </c>
      <c r="H51" s="319">
        <v>181418.18360551598</v>
      </c>
      <c r="I51" s="319">
        <v>14000</v>
      </c>
      <c r="J51" s="319">
        <v>0</v>
      </c>
      <c r="K51" s="319">
        <v>0</v>
      </c>
      <c r="L51" s="319">
        <v>0</v>
      </c>
      <c r="M51" s="320">
        <f t="shared" si="7"/>
        <v>195418.18360551598</v>
      </c>
      <c r="N51" s="13"/>
      <c r="V51" s="305"/>
      <c r="W51" s="305"/>
    </row>
    <row r="52" spans="1:23" x14ac:dyDescent="0.25">
      <c r="A52" s="306"/>
      <c r="B52" s="307"/>
      <c r="C52" s="308"/>
      <c r="D52" s="298">
        <v>152484</v>
      </c>
      <c r="E52" s="299" t="s">
        <v>253</v>
      </c>
      <c r="F52" s="300" t="s">
        <v>254</v>
      </c>
      <c r="G52" s="301">
        <v>0.5</v>
      </c>
      <c r="H52" s="302">
        <v>118785.26480744132</v>
      </c>
      <c r="I52" s="302">
        <v>10300</v>
      </c>
      <c r="J52" s="302">
        <v>0</v>
      </c>
      <c r="K52" s="302">
        <v>0</v>
      </c>
      <c r="L52" s="302">
        <v>0</v>
      </c>
      <c r="M52" s="314">
        <f t="shared" si="7"/>
        <v>129085.26480744132</v>
      </c>
      <c r="N52" s="13"/>
      <c r="V52" s="305"/>
      <c r="W52" s="305"/>
    </row>
    <row r="53" spans="1:23" ht="45" x14ac:dyDescent="0.25">
      <c r="A53" s="306"/>
      <c r="B53" s="307"/>
      <c r="C53" s="308"/>
      <c r="D53" s="315">
        <v>160505</v>
      </c>
      <c r="E53" s="316" t="s">
        <v>255</v>
      </c>
      <c r="F53" s="317" t="s">
        <v>256</v>
      </c>
      <c r="G53" s="318">
        <v>0</v>
      </c>
      <c r="H53" s="319">
        <v>0</v>
      </c>
      <c r="I53" s="319">
        <v>625920</v>
      </c>
      <c r="J53" s="319">
        <v>0</v>
      </c>
      <c r="K53" s="319">
        <v>0</v>
      </c>
      <c r="L53" s="319">
        <v>0</v>
      </c>
      <c r="M53" s="320">
        <f t="shared" si="7"/>
        <v>625920</v>
      </c>
      <c r="N53" s="13"/>
      <c r="V53" s="305"/>
      <c r="W53" s="305"/>
    </row>
    <row r="54" spans="1:23" x14ac:dyDescent="0.25">
      <c r="A54" s="306"/>
      <c r="B54" s="307"/>
      <c r="C54" s="321" t="str">
        <f>+C34&amp;" Total"</f>
        <v>1.2.1 Engage Stakeholders Regionally Total</v>
      </c>
      <c r="D54" s="322"/>
      <c r="E54" s="323"/>
      <c r="F54" s="324"/>
      <c r="G54" s="325">
        <f t="shared" ref="G54:M54" si="8">SUM(G34:G53)</f>
        <v>28.75</v>
      </c>
      <c r="H54" s="332">
        <f t="shared" si="8"/>
        <v>4999899.2780008651</v>
      </c>
      <c r="I54" s="332">
        <f t="shared" si="8"/>
        <v>1758198.3333333333</v>
      </c>
      <c r="J54" s="332">
        <f t="shared" si="8"/>
        <v>295107.66666666669</v>
      </c>
      <c r="K54" s="332">
        <f t="shared" si="8"/>
        <v>943296</v>
      </c>
      <c r="L54" s="332">
        <f t="shared" si="8"/>
        <v>294060</v>
      </c>
      <c r="M54" s="341">
        <f t="shared" si="8"/>
        <v>8290561.2780008651</v>
      </c>
      <c r="N54" s="13"/>
      <c r="V54" s="305"/>
      <c r="W54" s="305"/>
    </row>
    <row r="55" spans="1:23" ht="45" x14ac:dyDescent="0.25">
      <c r="A55" s="306"/>
      <c r="B55" s="307"/>
      <c r="C55" s="308" t="s">
        <v>22</v>
      </c>
      <c r="D55" s="17">
        <v>12460</v>
      </c>
      <c r="E55" s="309" t="s">
        <v>257</v>
      </c>
      <c r="F55" s="310" t="s">
        <v>258</v>
      </c>
      <c r="G55" s="311">
        <v>2.2416666666666667</v>
      </c>
      <c r="H55" s="312">
        <v>314939.63022607187</v>
      </c>
      <c r="I55" s="312">
        <v>1429400.3333333333</v>
      </c>
      <c r="J55" s="312">
        <v>531000</v>
      </c>
      <c r="K55" s="312">
        <v>96500</v>
      </c>
      <c r="L55" s="312">
        <v>0</v>
      </c>
      <c r="M55" s="313">
        <f t="shared" ref="M55:M61" si="9">SUM(H55:L55)</f>
        <v>2371839.9635594049</v>
      </c>
      <c r="N55" s="13"/>
      <c r="V55" s="305"/>
      <c r="W55" s="305"/>
    </row>
    <row r="56" spans="1:23" ht="45" x14ac:dyDescent="0.25">
      <c r="A56" s="306"/>
      <c r="B56" s="307"/>
      <c r="C56" s="308"/>
      <c r="D56" s="298">
        <v>21000</v>
      </c>
      <c r="E56" s="299" t="s">
        <v>259</v>
      </c>
      <c r="F56" s="299" t="s">
        <v>260</v>
      </c>
      <c r="G56" s="301">
        <v>1.7541666666666669</v>
      </c>
      <c r="H56" s="302">
        <v>234362.08524518256</v>
      </c>
      <c r="I56" s="302">
        <v>2331978.5</v>
      </c>
      <c r="J56" s="302">
        <v>812000</v>
      </c>
      <c r="K56" s="302">
        <v>201000</v>
      </c>
      <c r="L56" s="302">
        <v>0</v>
      </c>
      <c r="M56" s="314">
        <f t="shared" si="9"/>
        <v>3579340.5852451827</v>
      </c>
      <c r="N56" s="13"/>
      <c r="V56" s="305"/>
      <c r="W56" s="305"/>
    </row>
    <row r="57" spans="1:23" ht="45" x14ac:dyDescent="0.25">
      <c r="A57" s="306"/>
      <c r="B57" s="307"/>
      <c r="C57" s="308"/>
      <c r="D57" s="17">
        <v>21800</v>
      </c>
      <c r="E57" s="309" t="s">
        <v>261</v>
      </c>
      <c r="F57" s="309" t="s">
        <v>262</v>
      </c>
      <c r="G57" s="311">
        <v>2.0625000000000004</v>
      </c>
      <c r="H57" s="312">
        <v>285139.4740099418</v>
      </c>
      <c r="I57" s="312">
        <v>1717670.3333333333</v>
      </c>
      <c r="J57" s="312">
        <v>767000</v>
      </c>
      <c r="K57" s="312">
        <v>201000</v>
      </c>
      <c r="L57" s="312">
        <v>0</v>
      </c>
      <c r="M57" s="313">
        <f t="shared" si="9"/>
        <v>2970809.8073432753</v>
      </c>
      <c r="N57" s="13"/>
      <c r="V57" s="305"/>
      <c r="W57" s="305"/>
    </row>
    <row r="58" spans="1:23" x14ac:dyDescent="0.25">
      <c r="A58" s="306"/>
      <c r="B58" s="307"/>
      <c r="C58" s="308"/>
      <c r="D58" s="298">
        <v>152972</v>
      </c>
      <c r="E58" s="299" t="s">
        <v>263</v>
      </c>
      <c r="F58" s="299" t="s">
        <v>264</v>
      </c>
      <c r="G58" s="301">
        <v>3.3333333333333333E-2</v>
      </c>
      <c r="H58" s="302">
        <v>5486.9106901388823</v>
      </c>
      <c r="I58" s="302">
        <v>37994.333333333336</v>
      </c>
      <c r="J58" s="302">
        <v>3000</v>
      </c>
      <c r="K58" s="302">
        <v>0</v>
      </c>
      <c r="L58" s="302">
        <v>0</v>
      </c>
      <c r="M58" s="314">
        <f t="shared" si="9"/>
        <v>46481.244023472216</v>
      </c>
      <c r="N58" s="13"/>
      <c r="V58" s="305"/>
      <c r="W58" s="305"/>
    </row>
    <row r="59" spans="1:23" ht="30" x14ac:dyDescent="0.25">
      <c r="A59" s="306"/>
      <c r="B59" s="307"/>
      <c r="C59" s="308"/>
      <c r="D59" s="17">
        <v>152974</v>
      </c>
      <c r="E59" s="309" t="s">
        <v>265</v>
      </c>
      <c r="F59" s="309" t="s">
        <v>265</v>
      </c>
      <c r="G59" s="311">
        <v>1.8458333333333337</v>
      </c>
      <c r="H59" s="312">
        <v>408939.77758354775</v>
      </c>
      <c r="I59" s="312">
        <v>134310.66666666669</v>
      </c>
      <c r="J59" s="312">
        <v>0</v>
      </c>
      <c r="K59" s="312">
        <v>0</v>
      </c>
      <c r="L59" s="312">
        <v>0</v>
      </c>
      <c r="M59" s="313">
        <f t="shared" si="9"/>
        <v>543250.44425021438</v>
      </c>
      <c r="N59" s="13"/>
      <c r="V59" s="305"/>
      <c r="W59" s="305"/>
    </row>
    <row r="60" spans="1:23" ht="30" x14ac:dyDescent="0.25">
      <c r="A60" s="306"/>
      <c r="B60" s="307"/>
      <c r="C60" s="308"/>
      <c r="D60" s="298">
        <v>152975</v>
      </c>
      <c r="E60" s="299" t="s">
        <v>266</v>
      </c>
      <c r="F60" s="299" t="s">
        <v>267</v>
      </c>
      <c r="G60" s="301">
        <v>1.2958333333333336</v>
      </c>
      <c r="H60" s="302">
        <v>199770.58893477867</v>
      </c>
      <c r="I60" s="302">
        <v>42326</v>
      </c>
      <c r="J60" s="302">
        <v>0</v>
      </c>
      <c r="K60" s="302">
        <v>0</v>
      </c>
      <c r="L60" s="302">
        <v>0</v>
      </c>
      <c r="M60" s="314">
        <f t="shared" si="9"/>
        <v>242096.58893477867</v>
      </c>
      <c r="N60" s="13"/>
      <c r="V60" s="305"/>
      <c r="W60" s="305"/>
    </row>
    <row r="61" spans="1:23" x14ac:dyDescent="0.25">
      <c r="A61" s="306"/>
      <c r="B61" s="307"/>
      <c r="C61" s="308"/>
      <c r="D61" s="17">
        <v>158452</v>
      </c>
      <c r="E61" s="309" t="s">
        <v>268</v>
      </c>
      <c r="F61" s="309" t="s">
        <v>269</v>
      </c>
      <c r="G61" s="311">
        <v>0</v>
      </c>
      <c r="H61" s="312">
        <v>0</v>
      </c>
      <c r="I61" s="312">
        <v>336556</v>
      </c>
      <c r="J61" s="312">
        <v>0</v>
      </c>
      <c r="K61" s="312">
        <v>0</v>
      </c>
      <c r="L61" s="312">
        <v>0</v>
      </c>
      <c r="M61" s="313">
        <f t="shared" si="9"/>
        <v>336556</v>
      </c>
      <c r="N61" s="13"/>
      <c r="V61" s="305"/>
      <c r="W61" s="305"/>
    </row>
    <row r="62" spans="1:23" x14ac:dyDescent="0.25">
      <c r="A62" s="306"/>
      <c r="B62" s="307"/>
      <c r="C62" s="321" t="str">
        <f>+C55&amp;" Total"</f>
        <v>1.2.2 Meeting Services Total</v>
      </c>
      <c r="D62" s="322"/>
      <c r="E62" s="323"/>
      <c r="F62" s="324"/>
      <c r="G62" s="325">
        <f t="shared" ref="G62:M62" si="10">SUM(G55:G61)</f>
        <v>9.2333333333333343</v>
      </c>
      <c r="H62" s="332">
        <f t="shared" si="10"/>
        <v>1448638.4666896616</v>
      </c>
      <c r="I62" s="332">
        <f t="shared" si="10"/>
        <v>6030236.166666666</v>
      </c>
      <c r="J62" s="332">
        <f t="shared" si="10"/>
        <v>2113000</v>
      </c>
      <c r="K62" s="332">
        <f t="shared" si="10"/>
        <v>498500</v>
      </c>
      <c r="L62" s="332">
        <f t="shared" si="10"/>
        <v>0</v>
      </c>
      <c r="M62" s="341">
        <f t="shared" si="10"/>
        <v>10090374.633356329</v>
      </c>
      <c r="N62" s="13"/>
      <c r="V62" s="305"/>
      <c r="W62" s="305"/>
    </row>
    <row r="63" spans="1:23" ht="15.75" thickBot="1" x14ac:dyDescent="0.3">
      <c r="A63" s="306"/>
      <c r="B63" s="333" t="str">
        <f>+B34&amp;" Total"</f>
        <v>1.2 Bring ICANN to the world by creating a balanced and proactive approach to regional engagement with stakeholders Total</v>
      </c>
      <c r="C63" s="334"/>
      <c r="D63" s="335"/>
      <c r="E63" s="336"/>
      <c r="F63" s="337"/>
      <c r="G63" s="338">
        <f t="shared" ref="G63:M63" si="11">G54+G62</f>
        <v>37.983333333333334</v>
      </c>
      <c r="H63" s="339">
        <f t="shared" si="11"/>
        <v>6448537.7446905263</v>
      </c>
      <c r="I63" s="339">
        <f t="shared" si="11"/>
        <v>7788434.4999999991</v>
      </c>
      <c r="J63" s="339">
        <f t="shared" si="11"/>
        <v>2408107.6666666665</v>
      </c>
      <c r="K63" s="339">
        <f t="shared" si="11"/>
        <v>1441796</v>
      </c>
      <c r="L63" s="339">
        <f t="shared" si="11"/>
        <v>294060</v>
      </c>
      <c r="M63" s="340">
        <f t="shared" si="11"/>
        <v>18380935.911357194</v>
      </c>
      <c r="N63" s="13"/>
      <c r="V63" s="305"/>
      <c r="W63" s="305"/>
    </row>
    <row r="64" spans="1:23" ht="30" x14ac:dyDescent="0.25">
      <c r="A64" s="306"/>
      <c r="B64" s="296" t="s">
        <v>24</v>
      </c>
      <c r="C64" s="297" t="s">
        <v>25</v>
      </c>
      <c r="D64" s="17">
        <v>31438</v>
      </c>
      <c r="E64" s="309" t="s">
        <v>270</v>
      </c>
      <c r="F64" s="310" t="s">
        <v>271</v>
      </c>
      <c r="G64" s="342">
        <v>0</v>
      </c>
      <c r="H64" s="343">
        <v>0</v>
      </c>
      <c r="I64" s="343">
        <v>0</v>
      </c>
      <c r="J64" s="343">
        <v>32000.000000000004</v>
      </c>
      <c r="K64" s="343">
        <v>0</v>
      </c>
      <c r="L64" s="343">
        <v>0</v>
      </c>
      <c r="M64" s="344">
        <f t="shared" ref="M64:M87" si="12">SUM(H64:L64)</f>
        <v>32000.000000000004</v>
      </c>
      <c r="N64" s="13"/>
      <c r="V64" s="305"/>
      <c r="W64" s="305"/>
    </row>
    <row r="65" spans="1:23" ht="60" x14ac:dyDescent="0.25">
      <c r="A65" s="306"/>
      <c r="B65" s="307"/>
      <c r="C65" s="308"/>
      <c r="D65" s="298">
        <v>135616</v>
      </c>
      <c r="E65" s="299" t="s">
        <v>272</v>
      </c>
      <c r="F65" s="300" t="s">
        <v>273</v>
      </c>
      <c r="G65" s="301">
        <v>0</v>
      </c>
      <c r="H65" s="302">
        <v>0</v>
      </c>
      <c r="I65" s="302">
        <v>0</v>
      </c>
      <c r="J65" s="302">
        <v>10000</v>
      </c>
      <c r="K65" s="302">
        <v>0</v>
      </c>
      <c r="L65" s="302">
        <v>0</v>
      </c>
      <c r="M65" s="314">
        <f t="shared" si="12"/>
        <v>10000</v>
      </c>
      <c r="N65" s="13"/>
      <c r="V65" s="305"/>
      <c r="W65" s="305"/>
    </row>
    <row r="66" spans="1:23" ht="30" x14ac:dyDescent="0.25">
      <c r="A66" s="306"/>
      <c r="B66" s="307"/>
      <c r="C66" s="308"/>
      <c r="D66" s="17">
        <v>151053</v>
      </c>
      <c r="E66" s="309" t="s">
        <v>274</v>
      </c>
      <c r="F66" s="310" t="s">
        <v>275</v>
      </c>
      <c r="G66" s="311">
        <v>1.4000000000000004</v>
      </c>
      <c r="H66" s="312">
        <v>117118.28234059089</v>
      </c>
      <c r="I66" s="312">
        <v>0</v>
      </c>
      <c r="J66" s="312">
        <v>0</v>
      </c>
      <c r="K66" s="312">
        <v>0</v>
      </c>
      <c r="L66" s="312">
        <v>0</v>
      </c>
      <c r="M66" s="313">
        <f t="shared" si="12"/>
        <v>117118.28234059089</v>
      </c>
      <c r="N66" s="13"/>
      <c r="V66" s="305"/>
      <c r="W66" s="305"/>
    </row>
    <row r="67" spans="1:23" ht="30" x14ac:dyDescent="0.25">
      <c r="A67" s="306"/>
      <c r="B67" s="307"/>
      <c r="C67" s="308"/>
      <c r="D67" s="298">
        <v>151157</v>
      </c>
      <c r="E67" s="299" t="s">
        <v>276</v>
      </c>
      <c r="F67" s="300" t="s">
        <v>277</v>
      </c>
      <c r="G67" s="301">
        <v>2.6000000000000005</v>
      </c>
      <c r="H67" s="302">
        <v>341967.21008118882</v>
      </c>
      <c r="I67" s="302">
        <v>207037.33333333334</v>
      </c>
      <c r="J67" s="302">
        <v>0</v>
      </c>
      <c r="K67" s="302">
        <v>0</v>
      </c>
      <c r="L67" s="302">
        <v>0</v>
      </c>
      <c r="M67" s="314">
        <f t="shared" si="12"/>
        <v>549004.5434145222</v>
      </c>
      <c r="N67" s="13"/>
      <c r="V67" s="305"/>
      <c r="W67" s="305"/>
    </row>
    <row r="68" spans="1:23" ht="30" x14ac:dyDescent="0.25">
      <c r="A68" s="306"/>
      <c r="B68" s="307"/>
      <c r="C68" s="308"/>
      <c r="D68" s="17">
        <v>151171</v>
      </c>
      <c r="E68" s="309" t="s">
        <v>278</v>
      </c>
      <c r="F68" s="310" t="s">
        <v>279</v>
      </c>
      <c r="G68" s="311">
        <v>0</v>
      </c>
      <c r="H68" s="312">
        <v>0</v>
      </c>
      <c r="I68" s="312">
        <v>4538</v>
      </c>
      <c r="J68" s="312">
        <v>127000</v>
      </c>
      <c r="K68" s="312">
        <v>0</v>
      </c>
      <c r="L68" s="312">
        <v>0</v>
      </c>
      <c r="M68" s="313">
        <f t="shared" si="12"/>
        <v>131538</v>
      </c>
      <c r="N68" s="13"/>
      <c r="V68" s="305"/>
      <c r="W68" s="305"/>
    </row>
    <row r="69" spans="1:23" x14ac:dyDescent="0.25">
      <c r="A69" s="306"/>
      <c r="B69" s="307"/>
      <c r="C69" s="308"/>
      <c r="D69" s="298">
        <v>151172</v>
      </c>
      <c r="E69" s="299" t="s">
        <v>280</v>
      </c>
      <c r="F69" s="300" t="s">
        <v>281</v>
      </c>
      <c r="G69" s="301">
        <v>2.8000000000000007</v>
      </c>
      <c r="H69" s="302">
        <v>366365.25868443103</v>
      </c>
      <c r="I69" s="302">
        <v>0</v>
      </c>
      <c r="J69" s="302">
        <v>0</v>
      </c>
      <c r="K69" s="302">
        <v>0</v>
      </c>
      <c r="L69" s="302">
        <v>0</v>
      </c>
      <c r="M69" s="314">
        <f t="shared" si="12"/>
        <v>366365.25868443103</v>
      </c>
      <c r="N69" s="13"/>
      <c r="V69" s="305"/>
      <c r="W69" s="305"/>
    </row>
    <row r="70" spans="1:23" ht="30" x14ac:dyDescent="0.25">
      <c r="A70" s="306"/>
      <c r="B70" s="307"/>
      <c r="C70" s="308"/>
      <c r="D70" s="17">
        <v>151173</v>
      </c>
      <c r="E70" s="309" t="s">
        <v>282</v>
      </c>
      <c r="F70" s="310" t="s">
        <v>283</v>
      </c>
      <c r="G70" s="311">
        <v>0</v>
      </c>
      <c r="H70" s="312">
        <v>0</v>
      </c>
      <c r="I70" s="312">
        <v>93923</v>
      </c>
      <c r="J70" s="312">
        <v>0</v>
      </c>
      <c r="K70" s="312">
        <v>0</v>
      </c>
      <c r="L70" s="312">
        <v>0</v>
      </c>
      <c r="M70" s="313">
        <f t="shared" si="12"/>
        <v>93923</v>
      </c>
      <c r="N70" s="13"/>
      <c r="V70" s="305"/>
      <c r="W70" s="305"/>
    </row>
    <row r="71" spans="1:23" ht="45" x14ac:dyDescent="0.25">
      <c r="A71" s="306"/>
      <c r="B71" s="307"/>
      <c r="C71" s="308"/>
      <c r="D71" s="298">
        <v>151177</v>
      </c>
      <c r="E71" s="299" t="s">
        <v>284</v>
      </c>
      <c r="F71" s="300" t="s">
        <v>285</v>
      </c>
      <c r="G71" s="301">
        <v>4.2916666666666679</v>
      </c>
      <c r="H71" s="302">
        <v>638880.68280962564</v>
      </c>
      <c r="I71" s="302">
        <v>261907.66666666669</v>
      </c>
      <c r="J71" s="302">
        <v>588824</v>
      </c>
      <c r="K71" s="302">
        <v>82000</v>
      </c>
      <c r="L71" s="302">
        <v>0</v>
      </c>
      <c r="M71" s="314">
        <f t="shared" si="12"/>
        <v>1571612.3494762923</v>
      </c>
      <c r="N71" s="13"/>
      <c r="V71" s="305"/>
      <c r="W71" s="305"/>
    </row>
    <row r="72" spans="1:23" ht="30" x14ac:dyDescent="0.25">
      <c r="A72" s="306"/>
      <c r="B72" s="307"/>
      <c r="C72" s="308"/>
      <c r="D72" s="17">
        <v>151180</v>
      </c>
      <c r="E72" s="309" t="s">
        <v>286</v>
      </c>
      <c r="F72" s="310" t="s">
        <v>287</v>
      </c>
      <c r="G72" s="311">
        <v>7.9000000000000012</v>
      </c>
      <c r="H72" s="312">
        <v>1052930.3899476761</v>
      </c>
      <c r="I72" s="312">
        <v>0</v>
      </c>
      <c r="J72" s="312">
        <v>0</v>
      </c>
      <c r="K72" s="312">
        <v>0</v>
      </c>
      <c r="L72" s="312">
        <v>0</v>
      </c>
      <c r="M72" s="313">
        <f t="shared" si="12"/>
        <v>1052930.3899476761</v>
      </c>
      <c r="N72" s="13"/>
      <c r="V72" s="305"/>
      <c r="W72" s="305"/>
    </row>
    <row r="73" spans="1:23" ht="150" x14ac:dyDescent="0.25">
      <c r="A73" s="306"/>
      <c r="B73" s="307"/>
      <c r="C73" s="308"/>
      <c r="D73" s="298">
        <v>151187</v>
      </c>
      <c r="E73" s="299" t="s">
        <v>288</v>
      </c>
      <c r="F73" s="300" t="s">
        <v>289</v>
      </c>
      <c r="G73" s="301">
        <v>0</v>
      </c>
      <c r="H73" s="302">
        <v>0</v>
      </c>
      <c r="I73" s="302">
        <v>0</v>
      </c>
      <c r="J73" s="302">
        <v>120000</v>
      </c>
      <c r="K73" s="302">
        <v>0</v>
      </c>
      <c r="L73" s="302">
        <v>0</v>
      </c>
      <c r="M73" s="314">
        <f t="shared" si="12"/>
        <v>120000</v>
      </c>
      <c r="N73" s="13"/>
      <c r="V73" s="305"/>
      <c r="W73" s="305"/>
    </row>
    <row r="74" spans="1:23" ht="360" x14ac:dyDescent="0.25">
      <c r="A74" s="306"/>
      <c r="B74" s="307"/>
      <c r="C74" s="308"/>
      <c r="D74" s="17">
        <v>151188</v>
      </c>
      <c r="E74" s="309" t="s">
        <v>290</v>
      </c>
      <c r="F74" s="310" t="s">
        <v>291</v>
      </c>
      <c r="G74" s="311">
        <v>0</v>
      </c>
      <c r="H74" s="312">
        <v>0</v>
      </c>
      <c r="I74" s="312">
        <v>160000</v>
      </c>
      <c r="J74" s="312">
        <v>0</v>
      </c>
      <c r="K74" s="312">
        <v>0</v>
      </c>
      <c r="L74" s="312">
        <v>0</v>
      </c>
      <c r="M74" s="313">
        <f t="shared" si="12"/>
        <v>160000</v>
      </c>
      <c r="N74" s="13"/>
      <c r="V74" s="305"/>
      <c r="W74" s="305"/>
    </row>
    <row r="75" spans="1:23" ht="60" x14ac:dyDescent="0.25">
      <c r="A75" s="306"/>
      <c r="B75" s="307"/>
      <c r="C75" s="308"/>
      <c r="D75" s="298">
        <v>151190</v>
      </c>
      <c r="E75" s="299" t="s">
        <v>292</v>
      </c>
      <c r="F75" s="300" t="s">
        <v>293</v>
      </c>
      <c r="G75" s="301">
        <v>0</v>
      </c>
      <c r="H75" s="302">
        <v>0</v>
      </c>
      <c r="I75" s="302">
        <v>23630.666666666668</v>
      </c>
      <c r="J75" s="302">
        <v>0</v>
      </c>
      <c r="K75" s="302">
        <v>0</v>
      </c>
      <c r="L75" s="302">
        <v>0</v>
      </c>
      <c r="M75" s="314">
        <f t="shared" si="12"/>
        <v>23630.666666666668</v>
      </c>
      <c r="N75" s="13"/>
      <c r="V75" s="305"/>
      <c r="W75" s="305"/>
    </row>
    <row r="76" spans="1:23" ht="30" x14ac:dyDescent="0.25">
      <c r="A76" s="306"/>
      <c r="B76" s="307"/>
      <c r="C76" s="308"/>
      <c r="D76" s="17">
        <v>151191</v>
      </c>
      <c r="E76" s="309" t="s">
        <v>294</v>
      </c>
      <c r="F76" s="310" t="s">
        <v>295</v>
      </c>
      <c r="G76" s="311">
        <v>0.19999999999999998</v>
      </c>
      <c r="H76" s="312">
        <v>20050.215279877044</v>
      </c>
      <c r="I76" s="312">
        <v>5056</v>
      </c>
      <c r="J76" s="312">
        <v>0</v>
      </c>
      <c r="K76" s="312">
        <v>0</v>
      </c>
      <c r="L76" s="312">
        <v>0</v>
      </c>
      <c r="M76" s="313">
        <f t="shared" si="12"/>
        <v>25106.215279877044</v>
      </c>
      <c r="N76" s="13"/>
      <c r="V76" s="305"/>
      <c r="W76" s="305"/>
    </row>
    <row r="77" spans="1:23" ht="75" x14ac:dyDescent="0.25">
      <c r="A77" s="306"/>
      <c r="B77" s="307"/>
      <c r="C77" s="308"/>
      <c r="D77" s="298">
        <v>151203</v>
      </c>
      <c r="E77" s="299" t="s">
        <v>296</v>
      </c>
      <c r="F77" s="300" t="s">
        <v>297</v>
      </c>
      <c r="G77" s="301">
        <v>2.5000000000000004</v>
      </c>
      <c r="H77" s="302">
        <v>335949.46957102825</v>
      </c>
      <c r="I77" s="302">
        <v>132934.66666666669</v>
      </c>
      <c r="J77" s="302">
        <v>0</v>
      </c>
      <c r="K77" s="302">
        <v>0</v>
      </c>
      <c r="L77" s="302">
        <v>0</v>
      </c>
      <c r="M77" s="314">
        <f t="shared" si="12"/>
        <v>468884.13623769494</v>
      </c>
      <c r="N77" s="13"/>
      <c r="V77" s="305"/>
      <c r="W77" s="305"/>
    </row>
    <row r="78" spans="1:23" ht="30" x14ac:dyDescent="0.25">
      <c r="A78" s="306"/>
      <c r="B78" s="307"/>
      <c r="C78" s="308"/>
      <c r="D78" s="17">
        <v>151206</v>
      </c>
      <c r="E78" s="309" t="s">
        <v>298</v>
      </c>
      <c r="F78" s="310" t="s">
        <v>299</v>
      </c>
      <c r="G78" s="311">
        <v>7.7250000000000014</v>
      </c>
      <c r="H78" s="312">
        <v>961288.83513536118</v>
      </c>
      <c r="I78" s="312">
        <v>13171.333333333336</v>
      </c>
      <c r="J78" s="312">
        <v>192480</v>
      </c>
      <c r="K78" s="312">
        <v>0</v>
      </c>
      <c r="L78" s="312">
        <v>0</v>
      </c>
      <c r="M78" s="313">
        <f t="shared" si="12"/>
        <v>1166940.1684686947</v>
      </c>
      <c r="N78" s="13"/>
      <c r="V78" s="305"/>
      <c r="W78" s="305"/>
    </row>
    <row r="79" spans="1:23" ht="30" x14ac:dyDescent="0.25">
      <c r="A79" s="306"/>
      <c r="B79" s="307"/>
      <c r="C79" s="308"/>
      <c r="D79" s="298">
        <v>151207</v>
      </c>
      <c r="E79" s="299" t="s">
        <v>300</v>
      </c>
      <c r="F79" s="300" t="s">
        <v>301</v>
      </c>
      <c r="G79" s="301">
        <v>0</v>
      </c>
      <c r="H79" s="302">
        <v>0</v>
      </c>
      <c r="I79" s="302">
        <v>45000</v>
      </c>
      <c r="J79" s="302">
        <v>0</v>
      </c>
      <c r="K79" s="302">
        <v>0</v>
      </c>
      <c r="L79" s="302">
        <v>0</v>
      </c>
      <c r="M79" s="314">
        <f t="shared" si="12"/>
        <v>45000</v>
      </c>
      <c r="N79" s="13"/>
      <c r="V79" s="305"/>
      <c r="W79" s="305"/>
    </row>
    <row r="80" spans="1:23" ht="30" x14ac:dyDescent="0.25">
      <c r="A80" s="306"/>
      <c r="B80" s="307"/>
      <c r="C80" s="308"/>
      <c r="D80" s="17">
        <v>151208</v>
      </c>
      <c r="E80" s="309" t="s">
        <v>302</v>
      </c>
      <c r="F80" s="310" t="s">
        <v>301</v>
      </c>
      <c r="G80" s="311">
        <v>0</v>
      </c>
      <c r="H80" s="312">
        <v>0</v>
      </c>
      <c r="I80" s="312">
        <v>15000</v>
      </c>
      <c r="J80" s="312">
        <v>0</v>
      </c>
      <c r="K80" s="312">
        <v>0</v>
      </c>
      <c r="L80" s="312">
        <v>0</v>
      </c>
      <c r="M80" s="313">
        <f t="shared" si="12"/>
        <v>15000</v>
      </c>
      <c r="N80" s="13"/>
      <c r="V80" s="305"/>
      <c r="W80" s="305"/>
    </row>
    <row r="81" spans="1:23" ht="30" x14ac:dyDescent="0.25">
      <c r="A81" s="306"/>
      <c r="B81" s="307"/>
      <c r="C81" s="308"/>
      <c r="D81" s="298">
        <v>151210</v>
      </c>
      <c r="E81" s="299" t="s">
        <v>303</v>
      </c>
      <c r="F81" s="300" t="s">
        <v>304</v>
      </c>
      <c r="G81" s="301">
        <v>3.7000000000000011</v>
      </c>
      <c r="H81" s="302">
        <v>449015.57100605848</v>
      </c>
      <c r="I81" s="302">
        <v>4538</v>
      </c>
      <c r="J81" s="302">
        <v>0</v>
      </c>
      <c r="K81" s="302">
        <v>0</v>
      </c>
      <c r="L81" s="302">
        <v>0</v>
      </c>
      <c r="M81" s="314">
        <f t="shared" si="12"/>
        <v>453553.57100605848</v>
      </c>
      <c r="N81" s="13"/>
      <c r="V81" s="305"/>
      <c r="W81" s="305"/>
    </row>
    <row r="82" spans="1:23" ht="90" x14ac:dyDescent="0.25">
      <c r="A82" s="306"/>
      <c r="B82" s="307"/>
      <c r="C82" s="308"/>
      <c r="D82" s="17">
        <v>151402</v>
      </c>
      <c r="E82" s="309" t="s">
        <v>305</v>
      </c>
      <c r="F82" s="310" t="s">
        <v>306</v>
      </c>
      <c r="G82" s="311">
        <v>1.3500000000000003</v>
      </c>
      <c r="H82" s="312">
        <v>190932.81309147197</v>
      </c>
      <c r="I82" s="312">
        <v>0</v>
      </c>
      <c r="J82" s="312">
        <v>0</v>
      </c>
      <c r="K82" s="312">
        <v>0</v>
      </c>
      <c r="L82" s="312">
        <v>0</v>
      </c>
      <c r="M82" s="313">
        <f t="shared" si="12"/>
        <v>190932.81309147197</v>
      </c>
      <c r="N82" s="13"/>
      <c r="V82" s="305"/>
      <c r="W82" s="305"/>
    </row>
    <row r="83" spans="1:23" ht="60" x14ac:dyDescent="0.25">
      <c r="A83" s="306"/>
      <c r="B83" s="307"/>
      <c r="C83" s="308"/>
      <c r="D83" s="298">
        <v>151661</v>
      </c>
      <c r="E83" s="299" t="s">
        <v>307</v>
      </c>
      <c r="F83" s="300" t="s">
        <v>308</v>
      </c>
      <c r="G83" s="301">
        <v>0</v>
      </c>
      <c r="H83" s="302">
        <v>0</v>
      </c>
      <c r="I83" s="302">
        <v>2000</v>
      </c>
      <c r="J83" s="302">
        <v>0</v>
      </c>
      <c r="K83" s="302">
        <v>0</v>
      </c>
      <c r="L83" s="302">
        <v>0</v>
      </c>
      <c r="M83" s="314">
        <f t="shared" si="12"/>
        <v>2000</v>
      </c>
      <c r="N83" s="13"/>
      <c r="V83" s="305"/>
      <c r="W83" s="305"/>
    </row>
    <row r="84" spans="1:23" ht="120" x14ac:dyDescent="0.25">
      <c r="A84" s="306"/>
      <c r="B84" s="307"/>
      <c r="C84" s="308"/>
      <c r="D84" s="17">
        <v>151662</v>
      </c>
      <c r="E84" s="309" t="s">
        <v>309</v>
      </c>
      <c r="F84" s="310" t="s">
        <v>310</v>
      </c>
      <c r="G84" s="311">
        <v>0</v>
      </c>
      <c r="H84" s="312">
        <v>0</v>
      </c>
      <c r="I84" s="312">
        <v>85612</v>
      </c>
      <c r="J84" s="312">
        <v>0</v>
      </c>
      <c r="K84" s="312">
        <v>0</v>
      </c>
      <c r="L84" s="312">
        <v>0</v>
      </c>
      <c r="M84" s="313">
        <f t="shared" si="12"/>
        <v>85612</v>
      </c>
      <c r="N84" s="13"/>
      <c r="V84" s="305"/>
      <c r="W84" s="305"/>
    </row>
    <row r="85" spans="1:23" x14ac:dyDescent="0.25">
      <c r="A85" s="306"/>
      <c r="B85" s="307"/>
      <c r="C85" s="308"/>
      <c r="D85" s="298">
        <v>151758</v>
      </c>
      <c r="E85" s="299" t="s">
        <v>311</v>
      </c>
      <c r="F85" s="300" t="s">
        <v>312</v>
      </c>
      <c r="G85" s="301">
        <v>0</v>
      </c>
      <c r="H85" s="302">
        <v>0</v>
      </c>
      <c r="I85" s="302">
        <v>40000</v>
      </c>
      <c r="J85" s="302">
        <v>0</v>
      </c>
      <c r="K85" s="302">
        <v>0</v>
      </c>
      <c r="L85" s="302">
        <v>0</v>
      </c>
      <c r="M85" s="314">
        <f t="shared" si="12"/>
        <v>40000</v>
      </c>
      <c r="N85" s="13"/>
      <c r="V85" s="305"/>
      <c r="W85" s="305"/>
    </row>
    <row r="86" spans="1:23" ht="45" x14ac:dyDescent="0.25">
      <c r="A86" s="306"/>
      <c r="B86" s="307"/>
      <c r="C86" s="308"/>
      <c r="D86" s="17">
        <v>154111</v>
      </c>
      <c r="E86" s="309" t="s">
        <v>313</v>
      </c>
      <c r="F86" s="310" t="s">
        <v>314</v>
      </c>
      <c r="G86" s="311">
        <v>0</v>
      </c>
      <c r="H86" s="312">
        <v>0</v>
      </c>
      <c r="I86" s="312">
        <v>6000</v>
      </c>
      <c r="J86" s="312">
        <v>0</v>
      </c>
      <c r="K86" s="312">
        <v>0</v>
      </c>
      <c r="L86" s="312">
        <v>0</v>
      </c>
      <c r="M86" s="313">
        <f t="shared" si="12"/>
        <v>6000</v>
      </c>
      <c r="N86" s="13"/>
      <c r="V86" s="305"/>
      <c r="W86" s="305"/>
    </row>
    <row r="87" spans="1:23" ht="60" x14ac:dyDescent="0.25">
      <c r="A87" s="306"/>
      <c r="B87" s="307"/>
      <c r="C87" s="308"/>
      <c r="D87" s="298">
        <v>154112</v>
      </c>
      <c r="E87" s="299" t="s">
        <v>315</v>
      </c>
      <c r="F87" s="300" t="s">
        <v>316</v>
      </c>
      <c r="G87" s="301">
        <v>0</v>
      </c>
      <c r="H87" s="302">
        <v>0</v>
      </c>
      <c r="I87" s="302">
        <v>1200</v>
      </c>
      <c r="J87" s="302">
        <v>0</v>
      </c>
      <c r="K87" s="302">
        <v>0</v>
      </c>
      <c r="L87" s="302">
        <v>0</v>
      </c>
      <c r="M87" s="314">
        <f t="shared" si="12"/>
        <v>1200</v>
      </c>
      <c r="N87" s="13"/>
      <c r="V87" s="305"/>
      <c r="W87" s="305"/>
    </row>
    <row r="88" spans="1:23" x14ac:dyDescent="0.25">
      <c r="A88" s="306"/>
      <c r="B88" s="307"/>
      <c r="C88" s="321" t="str">
        <f>+C64&amp;" Total"</f>
        <v>1.3.1 Support Policy Development, Policy-Related and Advisory Activities Total</v>
      </c>
      <c r="D88" s="322"/>
      <c r="E88" s="323"/>
      <c r="F88" s="324"/>
      <c r="G88" s="325">
        <f t="shared" ref="G88:M88" si="13">SUM(G64:G87)</f>
        <v>34.466666666666676</v>
      </c>
      <c r="H88" s="326">
        <f t="shared" si="13"/>
        <v>4474498.7279473096</v>
      </c>
      <c r="I88" s="326">
        <f t="shared" si="13"/>
        <v>1101548.6666666665</v>
      </c>
      <c r="J88" s="326">
        <f t="shared" si="13"/>
        <v>1070304</v>
      </c>
      <c r="K88" s="326">
        <f t="shared" si="13"/>
        <v>82000</v>
      </c>
      <c r="L88" s="326">
        <f t="shared" si="13"/>
        <v>0</v>
      </c>
      <c r="M88" s="327">
        <f t="shared" si="13"/>
        <v>6728351.3946139766</v>
      </c>
      <c r="N88" s="13"/>
      <c r="V88" s="305"/>
      <c r="W88" s="305"/>
    </row>
    <row r="89" spans="1:23" ht="60" x14ac:dyDescent="0.25">
      <c r="A89" s="306"/>
      <c r="B89" s="307"/>
      <c r="C89" s="308" t="s">
        <v>26</v>
      </c>
      <c r="D89" s="17">
        <v>135624</v>
      </c>
      <c r="E89" s="309" t="s">
        <v>317</v>
      </c>
      <c r="F89" s="310" t="s">
        <v>318</v>
      </c>
      <c r="G89" s="311">
        <v>0</v>
      </c>
      <c r="H89" s="312">
        <v>0</v>
      </c>
      <c r="I89" s="312">
        <v>0</v>
      </c>
      <c r="J89" s="312">
        <v>0</v>
      </c>
      <c r="K89" s="312">
        <v>16000</v>
      </c>
      <c r="L89" s="312">
        <v>0</v>
      </c>
      <c r="M89" s="313">
        <f t="shared" ref="M89:M96" si="14">SUM(H89:L89)</f>
        <v>16000</v>
      </c>
      <c r="N89" s="13"/>
      <c r="V89" s="305"/>
      <c r="W89" s="305"/>
    </row>
    <row r="90" spans="1:23" x14ac:dyDescent="0.25">
      <c r="A90" s="306"/>
      <c r="B90" s="307"/>
      <c r="C90" s="308"/>
      <c r="D90" s="298">
        <v>152984</v>
      </c>
      <c r="E90" s="299" t="s">
        <v>319</v>
      </c>
      <c r="F90" s="300" t="s">
        <v>320</v>
      </c>
      <c r="G90" s="301">
        <v>0.50416666666666665</v>
      </c>
      <c r="H90" s="302">
        <v>55382.121201333342</v>
      </c>
      <c r="I90" s="302">
        <v>798244</v>
      </c>
      <c r="J90" s="302">
        <v>8000</v>
      </c>
      <c r="K90" s="302">
        <v>0</v>
      </c>
      <c r="L90" s="302">
        <v>0</v>
      </c>
      <c r="M90" s="314">
        <f t="shared" si="14"/>
        <v>861626.12120133336</v>
      </c>
      <c r="N90" s="13"/>
      <c r="V90" s="305"/>
      <c r="W90" s="305"/>
    </row>
    <row r="91" spans="1:23" x14ac:dyDescent="0.25">
      <c r="A91" s="306"/>
      <c r="B91" s="307"/>
      <c r="C91" s="308"/>
      <c r="D91" s="17">
        <v>152985</v>
      </c>
      <c r="E91" s="309" t="s">
        <v>321</v>
      </c>
      <c r="F91" s="310" t="s">
        <v>322</v>
      </c>
      <c r="G91" s="311">
        <v>0.50416666666666665</v>
      </c>
      <c r="H91" s="312">
        <v>55825.260369987343</v>
      </c>
      <c r="I91" s="312">
        <v>666984</v>
      </c>
      <c r="J91" s="312">
        <v>15000</v>
      </c>
      <c r="K91" s="312">
        <v>0</v>
      </c>
      <c r="L91" s="312">
        <v>0</v>
      </c>
      <c r="M91" s="313">
        <f t="shared" si="14"/>
        <v>737809.26036998734</v>
      </c>
      <c r="N91" s="13"/>
      <c r="V91" s="305"/>
      <c r="W91" s="305"/>
    </row>
    <row r="92" spans="1:23" x14ac:dyDescent="0.25">
      <c r="A92" s="306"/>
      <c r="B92" s="307"/>
      <c r="C92" s="308"/>
      <c r="D92" s="298">
        <v>152986</v>
      </c>
      <c r="E92" s="299" t="s">
        <v>323</v>
      </c>
      <c r="F92" s="300" t="s">
        <v>324</v>
      </c>
      <c r="G92" s="301">
        <v>0.48333333333333334</v>
      </c>
      <c r="H92" s="302">
        <v>53780.462949286673</v>
      </c>
      <c r="I92" s="302">
        <v>470484</v>
      </c>
      <c r="J92" s="302">
        <v>8000</v>
      </c>
      <c r="K92" s="302">
        <v>0</v>
      </c>
      <c r="L92" s="302">
        <v>0</v>
      </c>
      <c r="M92" s="314">
        <f t="shared" si="14"/>
        <v>532264.46294928668</v>
      </c>
      <c r="N92" s="13"/>
      <c r="V92" s="305"/>
      <c r="W92" s="305"/>
    </row>
    <row r="93" spans="1:23" x14ac:dyDescent="0.25">
      <c r="A93" s="306"/>
      <c r="B93" s="307"/>
      <c r="C93" s="321" t="str">
        <f>+C89&amp;" Total"</f>
        <v>1.3.2 Reinforce Stakeholder Effectiveness, Collaboration and Communication Capabilities Total</v>
      </c>
      <c r="D93" s="322"/>
      <c r="E93" s="323"/>
      <c r="F93" s="324"/>
      <c r="G93" s="325">
        <f t="shared" ref="G93:M93" si="15">SUM(G89:G92)</f>
        <v>1.4916666666666667</v>
      </c>
      <c r="H93" s="326">
        <f t="shared" si="15"/>
        <v>164987.84452060735</v>
      </c>
      <c r="I93" s="326">
        <f t="shared" si="15"/>
        <v>1935712</v>
      </c>
      <c r="J93" s="326">
        <f t="shared" si="15"/>
        <v>31000</v>
      </c>
      <c r="K93" s="326">
        <f t="shared" si="15"/>
        <v>16000</v>
      </c>
      <c r="L93" s="326">
        <f t="shared" si="15"/>
        <v>0</v>
      </c>
      <c r="M93" s="327">
        <f t="shared" si="15"/>
        <v>2147699.8445206075</v>
      </c>
      <c r="N93" s="13"/>
      <c r="V93" s="305"/>
      <c r="W93" s="305"/>
    </row>
    <row r="94" spans="1:23" ht="60" x14ac:dyDescent="0.25">
      <c r="A94" s="306"/>
      <c r="B94" s="307"/>
      <c r="C94" s="308" t="s">
        <v>27</v>
      </c>
      <c r="D94" s="315">
        <v>31459</v>
      </c>
      <c r="E94" s="316" t="s">
        <v>325</v>
      </c>
      <c r="F94" s="317" t="s">
        <v>326</v>
      </c>
      <c r="G94" s="318">
        <v>0.48333333333333323</v>
      </c>
      <c r="H94" s="319">
        <v>132260.02151311355</v>
      </c>
      <c r="I94" s="319">
        <v>0</v>
      </c>
      <c r="J94" s="319">
        <v>78000</v>
      </c>
      <c r="K94" s="319">
        <v>0</v>
      </c>
      <c r="L94" s="319">
        <v>0</v>
      </c>
      <c r="M94" s="320">
        <f t="shared" si="14"/>
        <v>210260.02151311355</v>
      </c>
      <c r="N94" s="13"/>
      <c r="V94" s="305"/>
      <c r="W94" s="305"/>
    </row>
    <row r="95" spans="1:23" ht="60" x14ac:dyDescent="0.25">
      <c r="A95" s="306"/>
      <c r="B95" s="307"/>
      <c r="C95" s="308"/>
      <c r="D95" s="298">
        <v>31500</v>
      </c>
      <c r="E95" s="299" t="s">
        <v>327</v>
      </c>
      <c r="F95" s="300" t="s">
        <v>328</v>
      </c>
      <c r="G95" s="301">
        <v>9.9999999999999992E-2</v>
      </c>
      <c r="H95" s="302">
        <v>56993.643044642253</v>
      </c>
      <c r="I95" s="302">
        <v>8127.3333333333367</v>
      </c>
      <c r="J95" s="302">
        <v>100000</v>
      </c>
      <c r="K95" s="302">
        <v>0</v>
      </c>
      <c r="L95" s="302">
        <v>0</v>
      </c>
      <c r="M95" s="314">
        <f t="shared" si="14"/>
        <v>165120.9763779756</v>
      </c>
      <c r="N95" s="13"/>
      <c r="V95" s="305"/>
      <c r="W95" s="305"/>
    </row>
    <row r="96" spans="1:23" ht="30" x14ac:dyDescent="0.25">
      <c r="A96" s="306"/>
      <c r="B96" s="307"/>
      <c r="C96" s="308"/>
      <c r="D96" s="315">
        <v>123557</v>
      </c>
      <c r="E96" s="316" t="s">
        <v>329</v>
      </c>
      <c r="F96" s="317" t="s">
        <v>330</v>
      </c>
      <c r="G96" s="318">
        <v>0</v>
      </c>
      <c r="H96" s="319">
        <v>0</v>
      </c>
      <c r="I96" s="319">
        <v>0</v>
      </c>
      <c r="J96" s="319">
        <v>78000</v>
      </c>
      <c r="K96" s="319">
        <v>0</v>
      </c>
      <c r="L96" s="319">
        <v>0</v>
      </c>
      <c r="M96" s="320">
        <f t="shared" si="14"/>
        <v>78000</v>
      </c>
      <c r="N96" s="13"/>
      <c r="V96" s="305"/>
      <c r="W96" s="305"/>
    </row>
    <row r="97" spans="1:23" x14ac:dyDescent="0.25">
      <c r="A97" s="306"/>
      <c r="B97" s="307"/>
      <c r="C97" s="321" t="str">
        <f>+C94&amp;" Total"</f>
        <v>1.3.3 Evolving Multistakeholder Model Total</v>
      </c>
      <c r="D97" s="322"/>
      <c r="E97" s="323"/>
      <c r="F97" s="324"/>
      <c r="G97" s="325">
        <f t="shared" ref="G97:M97" si="16">SUM(G94:G96)</f>
        <v>0.58333333333333326</v>
      </c>
      <c r="H97" s="332">
        <f t="shared" si="16"/>
        <v>189253.66455775581</v>
      </c>
      <c r="I97" s="332">
        <f t="shared" si="16"/>
        <v>8127.3333333333367</v>
      </c>
      <c r="J97" s="332">
        <f t="shared" si="16"/>
        <v>256000</v>
      </c>
      <c r="K97" s="332">
        <f t="shared" si="16"/>
        <v>0</v>
      </c>
      <c r="L97" s="332">
        <f t="shared" si="16"/>
        <v>0</v>
      </c>
      <c r="M97" s="341">
        <f t="shared" si="16"/>
        <v>453380.99789108918</v>
      </c>
      <c r="N97" s="13"/>
      <c r="V97" s="305"/>
      <c r="W97" s="305"/>
    </row>
    <row r="98" spans="1:23" x14ac:dyDescent="0.25">
      <c r="A98" s="306"/>
      <c r="B98" s="345" t="str">
        <f>+B64&amp;" Total"</f>
        <v>1.3 Evolve policy development and governance processes, structures and meetings to be more accountable, inclusive, efficient, effective and responsive Total</v>
      </c>
      <c r="C98" s="346"/>
      <c r="D98" s="347"/>
      <c r="E98" s="346"/>
      <c r="F98" s="348"/>
      <c r="G98" s="349">
        <f t="shared" ref="G98:M98" si="17">G93+G88+G97</f>
        <v>36.541666666666679</v>
      </c>
      <c r="H98" s="350">
        <f t="shared" si="17"/>
        <v>4828740.2370256726</v>
      </c>
      <c r="I98" s="350">
        <f t="shared" si="17"/>
        <v>3045388</v>
      </c>
      <c r="J98" s="350">
        <f t="shared" si="17"/>
        <v>1357304</v>
      </c>
      <c r="K98" s="350">
        <f t="shared" si="17"/>
        <v>98000</v>
      </c>
      <c r="L98" s="350">
        <f t="shared" si="17"/>
        <v>0</v>
      </c>
      <c r="M98" s="351">
        <f t="shared" si="17"/>
        <v>9329432.2370256726</v>
      </c>
      <c r="N98" s="13"/>
      <c r="V98" s="305"/>
      <c r="W98" s="305"/>
    </row>
    <row r="99" spans="1:23" ht="15.75" thickBot="1" x14ac:dyDescent="0.3">
      <c r="A99" s="352" t="s">
        <v>146</v>
      </c>
      <c r="B99" s="353"/>
      <c r="C99" s="354"/>
      <c r="D99" s="355"/>
      <c r="E99" s="354"/>
      <c r="F99" s="356"/>
      <c r="G99" s="357">
        <f t="shared" ref="G99:M99" si="18">G98+G63+G33</f>
        <v>102.79166666666667</v>
      </c>
      <c r="H99" s="358">
        <f t="shared" si="18"/>
        <v>15589882.659135381</v>
      </c>
      <c r="I99" s="358">
        <f t="shared" si="18"/>
        <v>11206565.5</v>
      </c>
      <c r="J99" s="358">
        <f t="shared" si="18"/>
        <v>8290511.666666666</v>
      </c>
      <c r="K99" s="358">
        <f t="shared" si="18"/>
        <v>2314391</v>
      </c>
      <c r="L99" s="358">
        <f t="shared" si="18"/>
        <v>294060</v>
      </c>
      <c r="M99" s="359">
        <f t="shared" si="18"/>
        <v>37695410.825802043</v>
      </c>
      <c r="N99" s="13"/>
      <c r="V99" s="305"/>
      <c r="W99" s="305"/>
    </row>
    <row r="100" spans="1:23" ht="45" x14ac:dyDescent="0.25">
      <c r="A100" s="360" t="s">
        <v>147</v>
      </c>
      <c r="B100" s="361" t="s">
        <v>31</v>
      </c>
      <c r="C100" s="362" t="s">
        <v>32</v>
      </c>
      <c r="D100" s="363">
        <v>142478</v>
      </c>
      <c r="E100" s="364" t="s">
        <v>331</v>
      </c>
      <c r="F100" s="365" t="s">
        <v>332</v>
      </c>
      <c r="G100" s="366">
        <v>1.5500000000000005</v>
      </c>
      <c r="H100" s="367">
        <v>229695.01315891373</v>
      </c>
      <c r="I100" s="367">
        <v>0</v>
      </c>
      <c r="J100" s="367">
        <v>150000</v>
      </c>
      <c r="K100" s="367">
        <v>0</v>
      </c>
      <c r="L100" s="367">
        <v>0</v>
      </c>
      <c r="M100" s="368">
        <f t="shared" ref="M100:M113" si="19">SUM(H100:L100)</f>
        <v>379695.0131589137</v>
      </c>
      <c r="N100" s="13"/>
      <c r="V100" s="305"/>
      <c r="W100" s="305"/>
    </row>
    <row r="101" spans="1:23" ht="45" x14ac:dyDescent="0.25">
      <c r="A101" s="369"/>
      <c r="B101" s="370"/>
      <c r="C101" s="371"/>
      <c r="D101" s="17">
        <v>142624</v>
      </c>
      <c r="E101" s="309" t="s">
        <v>333</v>
      </c>
      <c r="F101" s="310" t="s">
        <v>334</v>
      </c>
      <c r="G101" s="311">
        <v>5.2533333333333347</v>
      </c>
      <c r="H101" s="312">
        <v>968929.00089481671</v>
      </c>
      <c r="I101" s="312">
        <v>75937.947500000009</v>
      </c>
      <c r="J101" s="312">
        <v>36000</v>
      </c>
      <c r="K101" s="312">
        <v>159550</v>
      </c>
      <c r="L101" s="312">
        <v>0</v>
      </c>
      <c r="M101" s="313">
        <f t="shared" si="19"/>
        <v>1240416.9483948168</v>
      </c>
      <c r="N101" s="13"/>
      <c r="V101" s="305"/>
      <c r="W101" s="305"/>
    </row>
    <row r="102" spans="1:23" ht="60" x14ac:dyDescent="0.25">
      <c r="A102" s="369"/>
      <c r="B102" s="370"/>
      <c r="C102" s="371"/>
      <c r="D102" s="372">
        <v>142706</v>
      </c>
      <c r="E102" s="373" t="s">
        <v>335</v>
      </c>
      <c r="F102" s="374" t="s">
        <v>336</v>
      </c>
      <c r="G102" s="375">
        <v>1.4504416666666669</v>
      </c>
      <c r="H102" s="376">
        <v>254924.38609140951</v>
      </c>
      <c r="I102" s="376">
        <v>109591.77493333333</v>
      </c>
      <c r="J102" s="376">
        <v>100000</v>
      </c>
      <c r="K102" s="376">
        <v>149000</v>
      </c>
      <c r="L102" s="376">
        <v>0</v>
      </c>
      <c r="M102" s="377">
        <f t="shared" si="19"/>
        <v>613516.16102474288</v>
      </c>
      <c r="N102" s="13"/>
      <c r="V102" s="305"/>
      <c r="W102" s="305"/>
    </row>
    <row r="103" spans="1:23" ht="30" x14ac:dyDescent="0.25">
      <c r="A103" s="369"/>
      <c r="B103" s="370"/>
      <c r="C103" s="371"/>
      <c r="D103" s="17">
        <v>142767</v>
      </c>
      <c r="E103" s="309" t="s">
        <v>337</v>
      </c>
      <c r="F103" s="310" t="s">
        <v>338</v>
      </c>
      <c r="G103" s="311">
        <v>0</v>
      </c>
      <c r="H103" s="312">
        <v>0</v>
      </c>
      <c r="I103" s="312">
        <v>0</v>
      </c>
      <c r="J103" s="312">
        <v>60000</v>
      </c>
      <c r="K103" s="312">
        <v>0</v>
      </c>
      <c r="L103" s="312">
        <v>0</v>
      </c>
      <c r="M103" s="313">
        <f t="shared" si="19"/>
        <v>60000</v>
      </c>
      <c r="N103" s="13"/>
      <c r="V103" s="305"/>
      <c r="W103" s="305"/>
    </row>
    <row r="104" spans="1:23" ht="45" x14ac:dyDescent="0.25">
      <c r="A104" s="369"/>
      <c r="B104" s="370"/>
      <c r="C104" s="371"/>
      <c r="D104" s="372">
        <v>142877</v>
      </c>
      <c r="E104" s="373" t="s">
        <v>339</v>
      </c>
      <c r="F104" s="374" t="s">
        <v>340</v>
      </c>
      <c r="G104" s="375">
        <v>0.19999999999999998</v>
      </c>
      <c r="H104" s="376">
        <v>43528.426025759225</v>
      </c>
      <c r="I104" s="376">
        <v>0</v>
      </c>
      <c r="J104" s="376">
        <v>20000</v>
      </c>
      <c r="K104" s="376">
        <v>0</v>
      </c>
      <c r="L104" s="376">
        <v>0</v>
      </c>
      <c r="M104" s="377">
        <f t="shared" si="19"/>
        <v>63528.426025759225</v>
      </c>
      <c r="N104" s="13"/>
      <c r="V104" s="305"/>
      <c r="W104" s="305"/>
    </row>
    <row r="105" spans="1:23" ht="30" x14ac:dyDescent="0.25">
      <c r="A105" s="369"/>
      <c r="B105" s="370"/>
      <c r="C105" s="371"/>
      <c r="D105" s="17">
        <v>142936</v>
      </c>
      <c r="E105" s="309" t="s">
        <v>341</v>
      </c>
      <c r="F105" s="310" t="s">
        <v>342</v>
      </c>
      <c r="G105" s="311">
        <v>3</v>
      </c>
      <c r="H105" s="312">
        <v>335219.14706836035</v>
      </c>
      <c r="I105" s="312">
        <v>5750</v>
      </c>
      <c r="J105" s="312">
        <v>0</v>
      </c>
      <c r="K105" s="312">
        <v>0</v>
      </c>
      <c r="L105" s="312">
        <v>0</v>
      </c>
      <c r="M105" s="313">
        <f t="shared" si="19"/>
        <v>340969.14706836035</v>
      </c>
      <c r="N105" s="13"/>
      <c r="V105" s="305"/>
      <c r="W105" s="305"/>
    </row>
    <row r="106" spans="1:23" ht="45" x14ac:dyDescent="0.25">
      <c r="A106" s="369"/>
      <c r="B106" s="370"/>
      <c r="C106" s="371"/>
      <c r="D106" s="372">
        <v>143075</v>
      </c>
      <c r="E106" s="373" t="s">
        <v>343</v>
      </c>
      <c r="F106" s="374" t="s">
        <v>344</v>
      </c>
      <c r="G106" s="375">
        <v>1.4500000000000004</v>
      </c>
      <c r="H106" s="376">
        <v>331105.11369106558</v>
      </c>
      <c r="I106" s="376">
        <v>125495</v>
      </c>
      <c r="J106" s="376">
        <v>0</v>
      </c>
      <c r="K106" s="376">
        <v>0</v>
      </c>
      <c r="L106" s="376">
        <v>0</v>
      </c>
      <c r="M106" s="377">
        <f t="shared" si="19"/>
        <v>456600.11369106558</v>
      </c>
      <c r="N106" s="13"/>
      <c r="V106" s="305"/>
      <c r="W106" s="305"/>
    </row>
    <row r="107" spans="1:23" ht="30" x14ac:dyDescent="0.25">
      <c r="A107" s="369"/>
      <c r="B107" s="370"/>
      <c r="C107" s="371"/>
      <c r="D107" s="17">
        <v>143076</v>
      </c>
      <c r="E107" s="309" t="s">
        <v>345</v>
      </c>
      <c r="F107" s="310" t="s">
        <v>346</v>
      </c>
      <c r="G107" s="311">
        <v>2.1999999999999997</v>
      </c>
      <c r="H107" s="312">
        <v>420725.69556121621</v>
      </c>
      <c r="I107" s="312">
        <v>22725</v>
      </c>
      <c r="J107" s="312">
        <v>0</v>
      </c>
      <c r="K107" s="312">
        <v>16950</v>
      </c>
      <c r="L107" s="312">
        <v>0</v>
      </c>
      <c r="M107" s="313">
        <f t="shared" si="19"/>
        <v>460400.69556121621</v>
      </c>
      <c r="N107" s="13"/>
      <c r="V107" s="305"/>
      <c r="W107" s="305"/>
    </row>
    <row r="108" spans="1:23" x14ac:dyDescent="0.25">
      <c r="A108" s="369"/>
      <c r="B108" s="370"/>
      <c r="C108" s="371"/>
      <c r="D108" s="372">
        <v>143094</v>
      </c>
      <c r="E108" s="373" t="s">
        <v>347</v>
      </c>
      <c r="F108" s="374" t="s">
        <v>348</v>
      </c>
      <c r="G108" s="375">
        <v>3.7999999999999994</v>
      </c>
      <c r="H108" s="376">
        <v>647209.0830291477</v>
      </c>
      <c r="I108" s="376">
        <v>100</v>
      </c>
      <c r="J108" s="376">
        <v>20000</v>
      </c>
      <c r="K108" s="376">
        <v>0</v>
      </c>
      <c r="L108" s="376">
        <v>0</v>
      </c>
      <c r="M108" s="377">
        <f t="shared" si="19"/>
        <v>667309.0830291477</v>
      </c>
      <c r="N108" s="13"/>
      <c r="V108" s="305"/>
      <c r="W108" s="305"/>
    </row>
    <row r="109" spans="1:23" ht="30" x14ac:dyDescent="0.25">
      <c r="A109" s="369"/>
      <c r="B109" s="370"/>
      <c r="C109" s="371"/>
      <c r="D109" s="17">
        <v>143113</v>
      </c>
      <c r="E109" s="309" t="s">
        <v>349</v>
      </c>
      <c r="F109" s="310" t="s">
        <v>350</v>
      </c>
      <c r="G109" s="311">
        <v>1.4</v>
      </c>
      <c r="H109" s="312">
        <v>267419.57269144728</v>
      </c>
      <c r="I109" s="312">
        <v>0</v>
      </c>
      <c r="J109" s="312">
        <v>0</v>
      </c>
      <c r="K109" s="312">
        <v>15200</v>
      </c>
      <c r="L109" s="312">
        <v>47000</v>
      </c>
      <c r="M109" s="313">
        <f t="shared" si="19"/>
        <v>329619.57269144728</v>
      </c>
      <c r="N109" s="13"/>
      <c r="V109" s="305"/>
      <c r="W109" s="305"/>
    </row>
    <row r="110" spans="1:23" ht="30" x14ac:dyDescent="0.25">
      <c r="A110" s="369"/>
      <c r="B110" s="370"/>
      <c r="C110" s="371"/>
      <c r="D110" s="372">
        <v>143223</v>
      </c>
      <c r="E110" s="373" t="s">
        <v>351</v>
      </c>
      <c r="F110" s="374" t="s">
        <v>352</v>
      </c>
      <c r="G110" s="375">
        <v>0</v>
      </c>
      <c r="H110" s="376">
        <v>0</v>
      </c>
      <c r="I110" s="376">
        <v>7125</v>
      </c>
      <c r="J110" s="376">
        <v>0</v>
      </c>
      <c r="K110" s="376">
        <v>0</v>
      </c>
      <c r="L110" s="376">
        <v>0</v>
      </c>
      <c r="M110" s="377">
        <f t="shared" si="19"/>
        <v>7125</v>
      </c>
      <c r="N110" s="13"/>
      <c r="V110" s="305"/>
      <c r="W110" s="305"/>
    </row>
    <row r="111" spans="1:23" ht="45" x14ac:dyDescent="0.25">
      <c r="A111" s="369"/>
      <c r="B111" s="370"/>
      <c r="C111" s="371"/>
      <c r="D111" s="17">
        <v>143602</v>
      </c>
      <c r="E111" s="309" t="s">
        <v>353</v>
      </c>
      <c r="F111" s="310" t="s">
        <v>354</v>
      </c>
      <c r="G111" s="311">
        <v>1.4000000000000006</v>
      </c>
      <c r="H111" s="312">
        <v>319380.61417443451</v>
      </c>
      <c r="I111" s="312">
        <v>177359.87912446912</v>
      </c>
      <c r="J111" s="312">
        <v>324202</v>
      </c>
      <c r="K111" s="312">
        <v>16535</v>
      </c>
      <c r="L111" s="312">
        <v>0</v>
      </c>
      <c r="M111" s="313">
        <f t="shared" si="19"/>
        <v>837477.49329890357</v>
      </c>
      <c r="N111" s="13"/>
      <c r="V111" s="305"/>
      <c r="W111" s="305"/>
    </row>
    <row r="112" spans="1:23" ht="45" x14ac:dyDescent="0.25">
      <c r="A112" s="369"/>
      <c r="B112" s="370"/>
      <c r="C112" s="371"/>
      <c r="D112" s="372">
        <v>152613</v>
      </c>
      <c r="E112" s="373" t="s">
        <v>355</v>
      </c>
      <c r="F112" s="374" t="s">
        <v>356</v>
      </c>
      <c r="G112" s="375">
        <v>0</v>
      </c>
      <c r="H112" s="376">
        <v>0</v>
      </c>
      <c r="I112" s="376">
        <v>0</v>
      </c>
      <c r="J112" s="376">
        <v>400000</v>
      </c>
      <c r="K112" s="376">
        <v>0</v>
      </c>
      <c r="L112" s="376">
        <v>0</v>
      </c>
      <c r="M112" s="377">
        <f t="shared" si="19"/>
        <v>400000</v>
      </c>
      <c r="N112" s="13"/>
      <c r="V112" s="305"/>
      <c r="W112" s="305"/>
    </row>
    <row r="113" spans="1:23" ht="30" x14ac:dyDescent="0.25">
      <c r="A113" s="369"/>
      <c r="B113" s="370"/>
      <c r="C113" s="378"/>
      <c r="D113" s="17">
        <v>160602</v>
      </c>
      <c r="E113" s="309" t="s">
        <v>357</v>
      </c>
      <c r="F113" s="310" t="s">
        <v>358</v>
      </c>
      <c r="G113" s="311">
        <v>0</v>
      </c>
      <c r="H113" s="312">
        <v>0</v>
      </c>
      <c r="I113" s="312">
        <v>0</v>
      </c>
      <c r="J113" s="312">
        <v>465000</v>
      </c>
      <c r="K113" s="312">
        <v>0</v>
      </c>
      <c r="L113" s="312">
        <v>0</v>
      </c>
      <c r="M113" s="313">
        <f t="shared" si="19"/>
        <v>465000</v>
      </c>
      <c r="N113" s="13"/>
      <c r="V113" s="305"/>
      <c r="W113" s="305"/>
    </row>
    <row r="114" spans="1:23" x14ac:dyDescent="0.25">
      <c r="A114" s="369"/>
      <c r="B114" s="370"/>
      <c r="C114" s="379" t="str">
        <f>+C100&amp;" Total"</f>
        <v>2.1.1 PTI Operations Total</v>
      </c>
      <c r="D114" s="380"/>
      <c r="E114" s="381"/>
      <c r="F114" s="382"/>
      <c r="G114" s="383">
        <f>SUM(G100:G113)</f>
        <v>21.703775000000004</v>
      </c>
      <c r="H114" s="384">
        <f t="shared" ref="H114:M114" si="20">SUM(H100:H113)</f>
        <v>3818136.0523865707</v>
      </c>
      <c r="I114" s="384">
        <f t="shared" si="20"/>
        <v>524084.60155780247</v>
      </c>
      <c r="J114" s="384">
        <f t="shared" si="20"/>
        <v>1575202</v>
      </c>
      <c r="K114" s="384">
        <f t="shared" si="20"/>
        <v>357235</v>
      </c>
      <c r="L114" s="384">
        <f t="shared" si="20"/>
        <v>47000</v>
      </c>
      <c r="M114" s="385">
        <f t="shared" si="20"/>
        <v>6321657.6539443731</v>
      </c>
      <c r="N114" s="13"/>
      <c r="V114" s="305"/>
      <c r="W114" s="305"/>
    </row>
    <row r="115" spans="1:23" ht="60" x14ac:dyDescent="0.25">
      <c r="A115" s="369"/>
      <c r="B115" s="370"/>
      <c r="C115" s="371" t="s">
        <v>33</v>
      </c>
      <c r="D115" s="17">
        <v>142402</v>
      </c>
      <c r="E115" s="309" t="s">
        <v>359</v>
      </c>
      <c r="F115" s="310" t="s">
        <v>360</v>
      </c>
      <c r="G115" s="311">
        <v>1.5</v>
      </c>
      <c r="H115" s="312">
        <v>359124.68487430504</v>
      </c>
      <c r="I115" s="312">
        <v>0</v>
      </c>
      <c r="J115" s="312">
        <v>50000</v>
      </c>
      <c r="K115" s="312">
        <v>0</v>
      </c>
      <c r="L115" s="312">
        <v>0</v>
      </c>
      <c r="M115" s="313">
        <f t="shared" ref="M115:M116" si="21">SUM(H115:L115)</f>
        <v>409124.68487430504</v>
      </c>
      <c r="N115" s="13"/>
      <c r="V115" s="305"/>
      <c r="W115" s="305"/>
    </row>
    <row r="116" spans="1:23" ht="45" x14ac:dyDescent="0.25">
      <c r="A116" s="369"/>
      <c r="B116" s="370"/>
      <c r="C116" s="371"/>
      <c r="D116" s="372">
        <v>143231</v>
      </c>
      <c r="E116" s="373" t="s">
        <v>361</v>
      </c>
      <c r="F116" s="374" t="s">
        <v>362</v>
      </c>
      <c r="G116" s="375">
        <v>0</v>
      </c>
      <c r="H116" s="376">
        <v>0</v>
      </c>
      <c r="I116" s="376">
        <v>0</v>
      </c>
      <c r="J116" s="376">
        <v>0</v>
      </c>
      <c r="K116" s="376">
        <v>0</v>
      </c>
      <c r="L116" s="376">
        <v>38000</v>
      </c>
      <c r="M116" s="377">
        <f t="shared" si="21"/>
        <v>38000</v>
      </c>
      <c r="N116" s="13"/>
      <c r="V116" s="305"/>
      <c r="W116" s="305"/>
    </row>
    <row r="117" spans="1:23" x14ac:dyDescent="0.25">
      <c r="A117" s="369"/>
      <c r="B117" s="370"/>
      <c r="C117" s="379" t="str">
        <f>+C115&amp;" Total"</f>
        <v>2.1.2 PTI Technical System Enhancements Total</v>
      </c>
      <c r="D117" s="380"/>
      <c r="E117" s="381"/>
      <c r="F117" s="382"/>
      <c r="G117" s="383">
        <f t="shared" ref="G117:M117" si="22">SUM(G115:G116)</f>
        <v>1.5</v>
      </c>
      <c r="H117" s="384">
        <f t="shared" si="22"/>
        <v>359124.68487430504</v>
      </c>
      <c r="I117" s="384">
        <f t="shared" si="22"/>
        <v>0</v>
      </c>
      <c r="J117" s="384">
        <f t="shared" si="22"/>
        <v>50000</v>
      </c>
      <c r="K117" s="384">
        <f t="shared" si="22"/>
        <v>0</v>
      </c>
      <c r="L117" s="384">
        <f t="shared" si="22"/>
        <v>38000</v>
      </c>
      <c r="M117" s="385">
        <f t="shared" si="22"/>
        <v>447124.68487430504</v>
      </c>
      <c r="N117" s="13"/>
      <c r="V117" s="305"/>
      <c r="W117" s="305"/>
    </row>
    <row r="118" spans="1:23" ht="60" x14ac:dyDescent="0.25">
      <c r="A118" s="369"/>
      <c r="B118" s="370"/>
      <c r="C118" s="378" t="s">
        <v>34</v>
      </c>
      <c r="D118" s="315">
        <v>32003</v>
      </c>
      <c r="E118" s="316" t="s">
        <v>363</v>
      </c>
      <c r="F118" s="317" t="s">
        <v>364</v>
      </c>
      <c r="G118" s="318">
        <v>9.9999999999999992E-2</v>
      </c>
      <c r="H118" s="319">
        <v>46211.519506394485</v>
      </c>
      <c r="I118" s="319">
        <v>0</v>
      </c>
      <c r="J118" s="319">
        <v>0</v>
      </c>
      <c r="K118" s="319">
        <v>0</v>
      </c>
      <c r="L118" s="319">
        <v>0</v>
      </c>
      <c r="M118" s="320">
        <f t="shared" ref="M118" si="23">SUM(H118:L118)</f>
        <v>46211.519506394485</v>
      </c>
      <c r="N118" s="13"/>
      <c r="V118" s="305"/>
      <c r="W118" s="305"/>
    </row>
    <row r="119" spans="1:23" x14ac:dyDescent="0.25">
      <c r="A119" s="369"/>
      <c r="B119" s="370"/>
      <c r="C119" s="379" t="str">
        <f>+C118&amp;" Total"</f>
        <v>2.1.3 Action Request Register Management Total</v>
      </c>
      <c r="D119" s="380"/>
      <c r="E119" s="381"/>
      <c r="F119" s="382"/>
      <c r="G119" s="383">
        <f t="shared" ref="G119:M119" si="24">+SUM(G118:G118)</f>
        <v>9.9999999999999992E-2</v>
      </c>
      <c r="H119" s="384">
        <f t="shared" si="24"/>
        <v>46211.519506394485</v>
      </c>
      <c r="I119" s="384">
        <f t="shared" si="24"/>
        <v>0</v>
      </c>
      <c r="J119" s="384">
        <f t="shared" si="24"/>
        <v>0</v>
      </c>
      <c r="K119" s="384">
        <f t="shared" si="24"/>
        <v>0</v>
      </c>
      <c r="L119" s="384">
        <f t="shared" si="24"/>
        <v>0</v>
      </c>
      <c r="M119" s="385">
        <f t="shared" si="24"/>
        <v>46211.519506394485</v>
      </c>
      <c r="N119" s="13"/>
      <c r="V119" s="305"/>
      <c r="W119" s="305"/>
    </row>
    <row r="120" spans="1:23" x14ac:dyDescent="0.25">
      <c r="A120" s="369"/>
      <c r="B120" s="370"/>
      <c r="C120" s="371" t="s">
        <v>35</v>
      </c>
      <c r="D120" s="372">
        <v>151973</v>
      </c>
      <c r="E120" s="373" t="s">
        <v>365</v>
      </c>
      <c r="F120" s="374" t="s">
        <v>366</v>
      </c>
      <c r="G120" s="375">
        <v>0.19999999999999998</v>
      </c>
      <c r="H120" s="376">
        <v>48013.270309551197</v>
      </c>
      <c r="I120" s="376">
        <v>0</v>
      </c>
      <c r="J120" s="376">
        <v>0</v>
      </c>
      <c r="K120" s="376">
        <v>0</v>
      </c>
      <c r="L120" s="376">
        <v>0</v>
      </c>
      <c r="M120" s="377">
        <f t="shared" ref="M120:M134" si="25">SUM(H120:L120)</f>
        <v>48013.270309551197</v>
      </c>
      <c r="N120" s="13"/>
      <c r="V120" s="305"/>
      <c r="W120" s="305"/>
    </row>
    <row r="121" spans="1:23" x14ac:dyDescent="0.25">
      <c r="A121" s="369"/>
      <c r="B121" s="370"/>
      <c r="C121" s="371"/>
      <c r="D121" s="315">
        <v>151979</v>
      </c>
      <c r="E121" s="316" t="s">
        <v>367</v>
      </c>
      <c r="F121" s="317" t="s">
        <v>368</v>
      </c>
      <c r="G121" s="318">
        <v>4.9500000000000011</v>
      </c>
      <c r="H121" s="319">
        <v>767718.50086610659</v>
      </c>
      <c r="I121" s="319">
        <v>35401.333333333336</v>
      </c>
      <c r="J121" s="319">
        <v>975072.91625004495</v>
      </c>
      <c r="K121" s="319">
        <v>0</v>
      </c>
      <c r="L121" s="319">
        <v>0</v>
      </c>
      <c r="M121" s="320">
        <f t="shared" si="25"/>
        <v>1778192.7504494849</v>
      </c>
      <c r="N121" s="13"/>
      <c r="V121" s="305"/>
      <c r="W121" s="305"/>
    </row>
    <row r="122" spans="1:23" x14ac:dyDescent="0.25">
      <c r="A122" s="369"/>
      <c r="B122" s="370"/>
      <c r="C122" s="371"/>
      <c r="D122" s="372">
        <v>151982</v>
      </c>
      <c r="E122" s="373" t="s">
        <v>369</v>
      </c>
      <c r="F122" s="374" t="s">
        <v>370</v>
      </c>
      <c r="G122" s="375">
        <v>4.6750000000000007</v>
      </c>
      <c r="H122" s="376">
        <v>554107.64674277196</v>
      </c>
      <c r="I122" s="376">
        <v>6776.0000000000009</v>
      </c>
      <c r="J122" s="376">
        <v>405000</v>
      </c>
      <c r="K122" s="376">
        <v>0</v>
      </c>
      <c r="L122" s="376">
        <v>0</v>
      </c>
      <c r="M122" s="377">
        <f t="shared" si="25"/>
        <v>965883.64674277196</v>
      </c>
      <c r="N122" s="13"/>
      <c r="V122" s="305"/>
      <c r="W122" s="305"/>
    </row>
    <row r="123" spans="1:23" ht="30" x14ac:dyDescent="0.25">
      <c r="A123" s="369"/>
      <c r="B123" s="370"/>
      <c r="C123" s="371"/>
      <c r="D123" s="315">
        <v>151985</v>
      </c>
      <c r="E123" s="316" t="s">
        <v>371</v>
      </c>
      <c r="F123" s="317" t="s">
        <v>372</v>
      </c>
      <c r="G123" s="318">
        <v>1.2249999999999999</v>
      </c>
      <c r="H123" s="319">
        <v>172865.02124326272</v>
      </c>
      <c r="I123" s="319">
        <v>10000</v>
      </c>
      <c r="J123" s="319">
        <v>0</v>
      </c>
      <c r="K123" s="319">
        <v>68460</v>
      </c>
      <c r="L123" s="319">
        <v>0</v>
      </c>
      <c r="M123" s="320">
        <f t="shared" si="25"/>
        <v>251325.02124326272</v>
      </c>
      <c r="N123" s="13"/>
      <c r="V123" s="305"/>
      <c r="W123" s="305"/>
    </row>
    <row r="124" spans="1:23" x14ac:dyDescent="0.25">
      <c r="A124" s="369"/>
      <c r="B124" s="370"/>
      <c r="C124" s="371"/>
      <c r="D124" s="372">
        <v>152497</v>
      </c>
      <c r="E124" s="373" t="s">
        <v>373</v>
      </c>
      <c r="F124" s="374" t="s">
        <v>374</v>
      </c>
      <c r="G124" s="375">
        <v>2.3000000000000003</v>
      </c>
      <c r="H124" s="376">
        <v>376811.91553321813</v>
      </c>
      <c r="I124" s="376">
        <v>0</v>
      </c>
      <c r="J124" s="376">
        <v>556000</v>
      </c>
      <c r="K124" s="376">
        <v>0</v>
      </c>
      <c r="L124" s="376">
        <v>0</v>
      </c>
      <c r="M124" s="377">
        <f t="shared" si="25"/>
        <v>932811.91553321807</v>
      </c>
      <c r="N124" s="13"/>
      <c r="V124" s="305"/>
      <c r="W124" s="305"/>
    </row>
    <row r="125" spans="1:23" ht="45" x14ac:dyDescent="0.25">
      <c r="A125" s="369"/>
      <c r="B125" s="370"/>
      <c r="C125" s="371"/>
      <c r="D125" s="315">
        <v>152500</v>
      </c>
      <c r="E125" s="316" t="s">
        <v>375</v>
      </c>
      <c r="F125" s="317" t="s">
        <v>376</v>
      </c>
      <c r="G125" s="318">
        <v>2.1749999999999998</v>
      </c>
      <c r="H125" s="319">
        <v>314225.37165980408</v>
      </c>
      <c r="I125" s="319">
        <v>6395.3333333333339</v>
      </c>
      <c r="J125" s="319">
        <v>0</v>
      </c>
      <c r="K125" s="319">
        <v>0</v>
      </c>
      <c r="L125" s="319">
        <v>0</v>
      </c>
      <c r="M125" s="320">
        <f t="shared" si="25"/>
        <v>320620.70499313739</v>
      </c>
      <c r="N125" s="13"/>
      <c r="V125" s="305"/>
      <c r="W125" s="305"/>
    </row>
    <row r="126" spans="1:23" ht="30" x14ac:dyDescent="0.25">
      <c r="A126" s="369"/>
      <c r="B126" s="370"/>
      <c r="C126" s="371"/>
      <c r="D126" s="372">
        <v>152673</v>
      </c>
      <c r="E126" s="373" t="s">
        <v>377</v>
      </c>
      <c r="F126" s="374" t="s">
        <v>378</v>
      </c>
      <c r="G126" s="375">
        <v>1.5499999999999998</v>
      </c>
      <c r="H126" s="376">
        <v>279313.02610805782</v>
      </c>
      <c r="I126" s="376">
        <v>77593</v>
      </c>
      <c r="J126" s="376">
        <v>0</v>
      </c>
      <c r="K126" s="376">
        <v>56640</v>
      </c>
      <c r="L126" s="376">
        <v>0</v>
      </c>
      <c r="M126" s="377">
        <f t="shared" si="25"/>
        <v>413546.02610805782</v>
      </c>
      <c r="N126" s="13"/>
      <c r="V126" s="305"/>
      <c r="W126" s="305"/>
    </row>
    <row r="127" spans="1:23" x14ac:dyDescent="0.25">
      <c r="A127" s="369"/>
      <c r="B127" s="370"/>
      <c r="C127" s="371"/>
      <c r="D127" s="315">
        <v>157490</v>
      </c>
      <c r="E127" s="316" t="s">
        <v>379</v>
      </c>
      <c r="F127" s="317" t="s">
        <v>380</v>
      </c>
      <c r="G127" s="318">
        <v>4.8375000000000012</v>
      </c>
      <c r="H127" s="319">
        <v>1071872.2337737288</v>
      </c>
      <c r="I127" s="319">
        <v>316568.33333333337</v>
      </c>
      <c r="J127" s="319">
        <v>60000</v>
      </c>
      <c r="K127" s="319">
        <v>134400</v>
      </c>
      <c r="L127" s="319">
        <v>0</v>
      </c>
      <c r="M127" s="320">
        <f t="shared" si="25"/>
        <v>1582840.5671070623</v>
      </c>
      <c r="N127" s="13"/>
      <c r="V127" s="305"/>
      <c r="W127" s="305"/>
    </row>
    <row r="128" spans="1:23" ht="30" x14ac:dyDescent="0.25">
      <c r="A128" s="369"/>
      <c r="B128" s="370"/>
      <c r="C128" s="371"/>
      <c r="D128" s="372">
        <v>159362</v>
      </c>
      <c r="E128" s="373" t="s">
        <v>381</v>
      </c>
      <c r="F128" s="374" t="s">
        <v>382</v>
      </c>
      <c r="G128" s="375">
        <v>2</v>
      </c>
      <c r="H128" s="376">
        <v>976658.74729777628</v>
      </c>
      <c r="I128" s="376">
        <v>106988.00000000003</v>
      </c>
      <c r="J128" s="376">
        <v>169200</v>
      </c>
      <c r="K128" s="376">
        <v>3000</v>
      </c>
      <c r="L128" s="376">
        <v>0</v>
      </c>
      <c r="M128" s="377">
        <f t="shared" si="25"/>
        <v>1255846.7472977764</v>
      </c>
      <c r="N128" s="13"/>
      <c r="V128" s="305"/>
      <c r="W128" s="305"/>
    </row>
    <row r="129" spans="1:23" x14ac:dyDescent="0.25">
      <c r="A129" s="369"/>
      <c r="B129" s="370"/>
      <c r="C129" s="371"/>
      <c r="D129" s="315">
        <v>159452</v>
      </c>
      <c r="E129" s="316" t="s">
        <v>383</v>
      </c>
      <c r="F129" s="317" t="s">
        <v>384</v>
      </c>
      <c r="G129" s="318">
        <v>0.14583333333333329</v>
      </c>
      <c r="H129" s="319">
        <v>44094.706092728804</v>
      </c>
      <c r="I129" s="319">
        <v>0</v>
      </c>
      <c r="J129" s="319">
        <v>49999.999999999993</v>
      </c>
      <c r="K129" s="319">
        <v>0</v>
      </c>
      <c r="L129" s="319">
        <v>0</v>
      </c>
      <c r="M129" s="320">
        <f t="shared" si="25"/>
        <v>94094.706092728797</v>
      </c>
      <c r="N129" s="13"/>
      <c r="V129" s="305"/>
      <c r="W129" s="305"/>
    </row>
    <row r="130" spans="1:23" x14ac:dyDescent="0.25">
      <c r="A130" s="369"/>
      <c r="B130" s="370"/>
      <c r="C130" s="371"/>
      <c r="D130" s="372">
        <v>159455</v>
      </c>
      <c r="E130" s="373" t="s">
        <v>385</v>
      </c>
      <c r="F130" s="374" t="s">
        <v>386</v>
      </c>
      <c r="G130" s="375">
        <v>0.10000000000000002</v>
      </c>
      <c r="H130" s="376">
        <v>30236.36989215689</v>
      </c>
      <c r="I130" s="376">
        <v>0</v>
      </c>
      <c r="J130" s="376">
        <v>0</v>
      </c>
      <c r="K130" s="376">
        <v>0</v>
      </c>
      <c r="L130" s="376">
        <v>0</v>
      </c>
      <c r="M130" s="377">
        <f t="shared" si="25"/>
        <v>30236.36989215689</v>
      </c>
      <c r="N130" s="13"/>
      <c r="V130" s="305"/>
      <c r="W130" s="305"/>
    </row>
    <row r="131" spans="1:23" ht="30" x14ac:dyDescent="0.25">
      <c r="A131" s="369"/>
      <c r="B131" s="370"/>
      <c r="C131" s="371"/>
      <c r="D131" s="315">
        <v>159458</v>
      </c>
      <c r="E131" s="316" t="s">
        <v>387</v>
      </c>
      <c r="F131" s="317" t="s">
        <v>388</v>
      </c>
      <c r="G131" s="318">
        <v>0.89999999999999991</v>
      </c>
      <c r="H131" s="319">
        <v>92158.55496231906</v>
      </c>
      <c r="I131" s="319">
        <v>0</v>
      </c>
      <c r="J131" s="319">
        <v>49999.999999999993</v>
      </c>
      <c r="K131" s="319">
        <v>0</v>
      </c>
      <c r="L131" s="319">
        <v>0</v>
      </c>
      <c r="M131" s="320">
        <f t="shared" si="25"/>
        <v>142158.55496231906</v>
      </c>
      <c r="N131" s="13"/>
      <c r="V131" s="305"/>
      <c r="W131" s="305"/>
    </row>
    <row r="132" spans="1:23" x14ac:dyDescent="0.25">
      <c r="A132" s="369"/>
      <c r="B132" s="370"/>
      <c r="C132" s="371"/>
      <c r="D132" s="372">
        <v>159461</v>
      </c>
      <c r="E132" s="373" t="s">
        <v>389</v>
      </c>
      <c r="F132" s="374" t="s">
        <v>390</v>
      </c>
      <c r="G132" s="375">
        <v>9.9999999999999992E-2</v>
      </c>
      <c r="H132" s="376">
        <v>30236.36989215689</v>
      </c>
      <c r="I132" s="376">
        <v>0</v>
      </c>
      <c r="J132" s="376">
        <v>50000</v>
      </c>
      <c r="K132" s="376">
        <v>0</v>
      </c>
      <c r="L132" s="376">
        <v>0</v>
      </c>
      <c r="M132" s="377">
        <f t="shared" si="25"/>
        <v>80236.369892156887</v>
      </c>
      <c r="N132" s="13"/>
      <c r="V132" s="305"/>
      <c r="W132" s="305"/>
    </row>
    <row r="133" spans="1:23" x14ac:dyDescent="0.25">
      <c r="A133" s="369"/>
      <c r="B133" s="370"/>
      <c r="C133" s="371"/>
      <c r="D133" s="315">
        <v>159464</v>
      </c>
      <c r="E133" s="316" t="s">
        <v>391</v>
      </c>
      <c r="F133" s="317" t="s">
        <v>392</v>
      </c>
      <c r="G133" s="318">
        <v>7.4999999999999997E-2</v>
      </c>
      <c r="H133" s="319">
        <v>22677.277419117669</v>
      </c>
      <c r="I133" s="319">
        <v>30000</v>
      </c>
      <c r="J133" s="319">
        <v>0</v>
      </c>
      <c r="K133" s="319">
        <v>0</v>
      </c>
      <c r="L133" s="319">
        <v>0</v>
      </c>
      <c r="M133" s="320">
        <f t="shared" si="25"/>
        <v>52677.277419117672</v>
      </c>
      <c r="N133" s="13"/>
      <c r="V133" s="305"/>
      <c r="W133" s="305"/>
    </row>
    <row r="134" spans="1:23" x14ac:dyDescent="0.25">
      <c r="A134" s="369"/>
      <c r="B134" s="370"/>
      <c r="C134" s="371"/>
      <c r="D134" s="372">
        <v>159467</v>
      </c>
      <c r="E134" s="373" t="s">
        <v>393</v>
      </c>
      <c r="F134" s="374" t="s">
        <v>394</v>
      </c>
      <c r="G134" s="375">
        <v>0.32500000000000007</v>
      </c>
      <c r="H134" s="376">
        <v>66335.399559399593</v>
      </c>
      <c r="I134" s="376">
        <v>84464.666666666672</v>
      </c>
      <c r="J134" s="376">
        <v>0</v>
      </c>
      <c r="K134" s="376">
        <v>0</v>
      </c>
      <c r="L134" s="376">
        <v>0</v>
      </c>
      <c r="M134" s="377">
        <f t="shared" si="25"/>
        <v>150800.06622606626</v>
      </c>
      <c r="N134" s="13"/>
      <c r="V134" s="305"/>
      <c r="W134" s="305"/>
    </row>
    <row r="135" spans="1:23" x14ac:dyDescent="0.25">
      <c r="A135" s="369"/>
      <c r="B135" s="370"/>
      <c r="C135" s="379" t="str">
        <f>+C120&amp;" Total"</f>
        <v>2.1.4 Global Domains Division Operations Total</v>
      </c>
      <c r="D135" s="380"/>
      <c r="E135" s="381"/>
      <c r="F135" s="382"/>
      <c r="G135" s="383">
        <f t="shared" ref="G135:M135" si="26">SUM(G120:G134)</f>
        <v>25.558333333333337</v>
      </c>
      <c r="H135" s="384">
        <f t="shared" si="26"/>
        <v>4847324.4113521567</v>
      </c>
      <c r="I135" s="384">
        <f t="shared" si="26"/>
        <v>674186.66666666674</v>
      </c>
      <c r="J135" s="384">
        <f t="shared" si="26"/>
        <v>2315272.9162500449</v>
      </c>
      <c r="K135" s="384">
        <f t="shared" si="26"/>
        <v>262500</v>
      </c>
      <c r="L135" s="384">
        <f t="shared" si="26"/>
        <v>0</v>
      </c>
      <c r="M135" s="385">
        <f t="shared" si="26"/>
        <v>8099283.9942688681</v>
      </c>
      <c r="N135" s="13"/>
      <c r="V135" s="305"/>
      <c r="W135" s="305"/>
    </row>
    <row r="136" spans="1:23" x14ac:dyDescent="0.25">
      <c r="A136" s="369"/>
      <c r="B136" s="370"/>
      <c r="C136" s="371" t="s">
        <v>36</v>
      </c>
      <c r="D136" s="372">
        <v>153109</v>
      </c>
      <c r="E136" s="373" t="s">
        <v>395</v>
      </c>
      <c r="F136" s="374" t="s">
        <v>396</v>
      </c>
      <c r="G136" s="375">
        <v>10.399999999999999</v>
      </c>
      <c r="H136" s="376">
        <v>973413.1230317537</v>
      </c>
      <c r="I136" s="376">
        <v>57091.000000000007</v>
      </c>
      <c r="J136" s="376">
        <v>22000</v>
      </c>
      <c r="K136" s="376">
        <v>154800</v>
      </c>
      <c r="L136" s="376">
        <v>0</v>
      </c>
      <c r="M136" s="377">
        <f t="shared" ref="M136:M137" si="27">SUM(H136:L136)</f>
        <v>1207304.1230317536</v>
      </c>
      <c r="N136" s="13"/>
      <c r="V136" s="305"/>
      <c r="W136" s="305"/>
    </row>
    <row r="137" spans="1:23" ht="45" x14ac:dyDescent="0.25">
      <c r="A137" s="369"/>
      <c r="B137" s="370"/>
      <c r="C137" s="371"/>
      <c r="D137" s="17">
        <v>153111</v>
      </c>
      <c r="E137" s="309" t="s">
        <v>397</v>
      </c>
      <c r="F137" s="310" t="s">
        <v>398</v>
      </c>
      <c r="G137" s="311">
        <v>2.25</v>
      </c>
      <c r="H137" s="312">
        <v>288734.07342324901</v>
      </c>
      <c r="I137" s="312">
        <v>72318</v>
      </c>
      <c r="J137" s="312">
        <v>0</v>
      </c>
      <c r="K137" s="312">
        <v>0</v>
      </c>
      <c r="L137" s="312">
        <v>0</v>
      </c>
      <c r="M137" s="313">
        <f t="shared" si="27"/>
        <v>361052.07342324901</v>
      </c>
      <c r="N137" s="13"/>
      <c r="V137" s="305"/>
      <c r="W137" s="305"/>
    </row>
    <row r="138" spans="1:23" x14ac:dyDescent="0.25">
      <c r="A138" s="369"/>
      <c r="B138" s="370"/>
      <c r="C138" s="379" t="str">
        <f>+C136&amp;" Total"</f>
        <v>2.1.5 Global Customer Support Total</v>
      </c>
      <c r="D138" s="380"/>
      <c r="E138" s="381"/>
      <c r="F138" s="382"/>
      <c r="G138" s="383">
        <f t="shared" ref="G138:M138" si="28">SUM(G136:G137)</f>
        <v>12.649999999999999</v>
      </c>
      <c r="H138" s="384">
        <f t="shared" si="28"/>
        <v>1262147.1964550028</v>
      </c>
      <c r="I138" s="384">
        <f t="shared" si="28"/>
        <v>129409</v>
      </c>
      <c r="J138" s="384">
        <f t="shared" si="28"/>
        <v>22000</v>
      </c>
      <c r="K138" s="384">
        <f t="shared" si="28"/>
        <v>154800</v>
      </c>
      <c r="L138" s="384">
        <f t="shared" si="28"/>
        <v>0</v>
      </c>
      <c r="M138" s="385">
        <f t="shared" si="28"/>
        <v>1568356.1964550025</v>
      </c>
      <c r="N138" s="13"/>
      <c r="V138" s="305"/>
      <c r="W138" s="305"/>
    </row>
    <row r="139" spans="1:23" ht="30" x14ac:dyDescent="0.25">
      <c r="A139" s="369"/>
      <c r="B139" s="370"/>
      <c r="C139" s="371" t="s">
        <v>37</v>
      </c>
      <c r="D139" s="372">
        <v>152782</v>
      </c>
      <c r="E139" s="373" t="s">
        <v>399</v>
      </c>
      <c r="F139" s="374" t="s">
        <v>400</v>
      </c>
      <c r="G139" s="375">
        <v>1.5</v>
      </c>
      <c r="H139" s="376">
        <v>283175.26182237954</v>
      </c>
      <c r="I139" s="376">
        <v>29362.666666666672</v>
      </c>
      <c r="J139" s="376">
        <v>76000</v>
      </c>
      <c r="K139" s="376">
        <v>162100</v>
      </c>
      <c r="L139" s="376">
        <v>0</v>
      </c>
      <c r="M139" s="377">
        <f t="shared" ref="M139:M143" si="29">SUM(H139:L139)</f>
        <v>550637.92848904617</v>
      </c>
      <c r="N139" s="13"/>
      <c r="V139" s="305"/>
      <c r="W139" s="305"/>
    </row>
    <row r="140" spans="1:23" ht="30" x14ac:dyDescent="0.25">
      <c r="A140" s="369"/>
      <c r="B140" s="370"/>
      <c r="C140" s="371"/>
      <c r="D140" s="315">
        <v>152783</v>
      </c>
      <c r="E140" s="316" t="s">
        <v>401</v>
      </c>
      <c r="F140" s="317" t="s">
        <v>402</v>
      </c>
      <c r="G140" s="318">
        <v>3.2</v>
      </c>
      <c r="H140" s="319">
        <v>638181.4404247764</v>
      </c>
      <c r="I140" s="319">
        <v>6654</v>
      </c>
      <c r="J140" s="319">
        <v>0</v>
      </c>
      <c r="K140" s="319">
        <v>0</v>
      </c>
      <c r="L140" s="319">
        <v>0</v>
      </c>
      <c r="M140" s="320">
        <f t="shared" si="29"/>
        <v>644835.4404247764</v>
      </c>
      <c r="N140" s="13"/>
      <c r="V140" s="305"/>
      <c r="W140" s="305"/>
    </row>
    <row r="141" spans="1:23" ht="45" x14ac:dyDescent="0.25">
      <c r="A141" s="369"/>
      <c r="B141" s="370"/>
      <c r="C141" s="371"/>
      <c r="D141" s="372">
        <v>152784</v>
      </c>
      <c r="E141" s="373" t="s">
        <v>403</v>
      </c>
      <c r="F141" s="374" t="s">
        <v>404</v>
      </c>
      <c r="G141" s="375">
        <v>2.0999999999999996</v>
      </c>
      <c r="H141" s="376">
        <v>447319.65860913438</v>
      </c>
      <c r="I141" s="376">
        <v>0</v>
      </c>
      <c r="J141" s="376">
        <v>84000</v>
      </c>
      <c r="K141" s="376">
        <v>0</v>
      </c>
      <c r="L141" s="376">
        <v>0</v>
      </c>
      <c r="M141" s="377">
        <f t="shared" si="29"/>
        <v>531319.65860913438</v>
      </c>
      <c r="N141" s="13"/>
      <c r="V141" s="305"/>
      <c r="W141" s="305"/>
    </row>
    <row r="142" spans="1:23" ht="45" x14ac:dyDescent="0.25">
      <c r="A142" s="369"/>
      <c r="B142" s="370"/>
      <c r="C142" s="371"/>
      <c r="D142" s="315">
        <v>152785</v>
      </c>
      <c r="E142" s="316" t="s">
        <v>405</v>
      </c>
      <c r="F142" s="317" t="s">
        <v>406</v>
      </c>
      <c r="G142" s="318">
        <v>2.0999999999999996</v>
      </c>
      <c r="H142" s="319">
        <v>359309.53858992748</v>
      </c>
      <c r="I142" s="319">
        <v>0</v>
      </c>
      <c r="J142" s="319">
        <v>144000</v>
      </c>
      <c r="K142" s="319">
        <v>0</v>
      </c>
      <c r="L142" s="319">
        <v>0</v>
      </c>
      <c r="M142" s="320">
        <f t="shared" si="29"/>
        <v>503309.53858992748</v>
      </c>
      <c r="N142" s="13"/>
      <c r="V142" s="305"/>
      <c r="W142" s="305"/>
    </row>
    <row r="143" spans="1:23" ht="30" x14ac:dyDescent="0.25">
      <c r="A143" s="369"/>
      <c r="B143" s="370"/>
      <c r="C143" s="371"/>
      <c r="D143" s="372">
        <v>152786</v>
      </c>
      <c r="E143" s="373" t="s">
        <v>407</v>
      </c>
      <c r="F143" s="374" t="s">
        <v>408</v>
      </c>
      <c r="G143" s="375">
        <v>9.9999999999999992E-2</v>
      </c>
      <c r="H143" s="376">
        <v>37124.795024787985</v>
      </c>
      <c r="I143" s="376">
        <v>9593</v>
      </c>
      <c r="J143" s="376">
        <v>140000</v>
      </c>
      <c r="K143" s="376">
        <v>0</v>
      </c>
      <c r="L143" s="376">
        <v>0</v>
      </c>
      <c r="M143" s="377">
        <f t="shared" si="29"/>
        <v>186717.79502478798</v>
      </c>
      <c r="N143" s="13"/>
      <c r="V143" s="305"/>
      <c r="W143" s="305"/>
    </row>
    <row r="144" spans="1:23" x14ac:dyDescent="0.25">
      <c r="A144" s="369"/>
      <c r="B144" s="370"/>
      <c r="C144" s="379" t="str">
        <f>+C139&amp;" Total"</f>
        <v>2.1.6 Product Management Total</v>
      </c>
      <c r="D144" s="380"/>
      <c r="E144" s="381"/>
      <c r="F144" s="382"/>
      <c r="G144" s="383">
        <f t="shared" ref="G144:M144" si="30">SUM(G139:G143)</f>
        <v>8.9999999999999982</v>
      </c>
      <c r="H144" s="384">
        <f t="shared" si="30"/>
        <v>1765110.6944710058</v>
      </c>
      <c r="I144" s="384">
        <f t="shared" si="30"/>
        <v>45609.666666666672</v>
      </c>
      <c r="J144" s="384">
        <f t="shared" si="30"/>
        <v>444000</v>
      </c>
      <c r="K144" s="384">
        <f t="shared" si="30"/>
        <v>162100</v>
      </c>
      <c r="L144" s="384">
        <f t="shared" si="30"/>
        <v>0</v>
      </c>
      <c r="M144" s="385">
        <f t="shared" si="30"/>
        <v>2416820.3611376723</v>
      </c>
      <c r="N144" s="13"/>
      <c r="V144" s="305"/>
      <c r="W144" s="305"/>
    </row>
    <row r="145" spans="1:23" ht="30" x14ac:dyDescent="0.25">
      <c r="A145" s="369"/>
      <c r="B145" s="370"/>
      <c r="C145" s="371" t="s">
        <v>38</v>
      </c>
      <c r="D145" s="315">
        <v>11913</v>
      </c>
      <c r="E145" s="316" t="s">
        <v>409</v>
      </c>
      <c r="F145" s="317" t="s">
        <v>410</v>
      </c>
      <c r="G145" s="318">
        <v>0</v>
      </c>
      <c r="H145" s="319">
        <v>0</v>
      </c>
      <c r="I145" s="319">
        <v>0</v>
      </c>
      <c r="J145" s="319">
        <v>55000</v>
      </c>
      <c r="K145" s="319">
        <v>0</v>
      </c>
      <c r="L145" s="319">
        <v>0</v>
      </c>
      <c r="M145" s="320">
        <f t="shared" ref="M145:M148" si="31">SUM(H145:L145)</f>
        <v>55000</v>
      </c>
      <c r="N145" s="13"/>
      <c r="V145" s="305"/>
      <c r="W145" s="305"/>
    </row>
    <row r="146" spans="1:23" ht="30" x14ac:dyDescent="0.25">
      <c r="A146" s="369"/>
      <c r="B146" s="370"/>
      <c r="C146" s="371"/>
      <c r="D146" s="372">
        <v>31461</v>
      </c>
      <c r="E146" s="373" t="s">
        <v>411</v>
      </c>
      <c r="F146" s="374" t="s">
        <v>412</v>
      </c>
      <c r="G146" s="375">
        <v>0</v>
      </c>
      <c r="H146" s="376">
        <v>0</v>
      </c>
      <c r="I146" s="376">
        <v>0</v>
      </c>
      <c r="J146" s="376">
        <v>55000</v>
      </c>
      <c r="K146" s="376">
        <v>0</v>
      </c>
      <c r="L146" s="376">
        <v>0</v>
      </c>
      <c r="M146" s="377">
        <f t="shared" si="31"/>
        <v>55000</v>
      </c>
      <c r="N146" s="13"/>
      <c r="V146" s="305"/>
      <c r="W146" s="305"/>
    </row>
    <row r="147" spans="1:23" ht="30" x14ac:dyDescent="0.25">
      <c r="A147" s="369"/>
      <c r="B147" s="370"/>
      <c r="C147" s="371"/>
      <c r="D147" s="315">
        <v>152412</v>
      </c>
      <c r="E147" s="316" t="s">
        <v>413</v>
      </c>
      <c r="F147" s="317" t="s">
        <v>414</v>
      </c>
      <c r="G147" s="318">
        <v>0.3</v>
      </c>
      <c r="H147" s="319">
        <v>68352.396830934114</v>
      </c>
      <c r="I147" s="319">
        <v>0</v>
      </c>
      <c r="J147" s="319">
        <v>40000</v>
      </c>
      <c r="K147" s="319">
        <v>0</v>
      </c>
      <c r="L147" s="319">
        <v>0</v>
      </c>
      <c r="M147" s="320">
        <f t="shared" si="31"/>
        <v>108352.39683093411</v>
      </c>
      <c r="N147" s="13"/>
      <c r="V147" s="305"/>
      <c r="W147" s="305"/>
    </row>
    <row r="148" spans="1:23" x14ac:dyDescent="0.25">
      <c r="A148" s="369"/>
      <c r="B148" s="370"/>
      <c r="C148" s="371"/>
      <c r="D148" s="372">
        <v>153502</v>
      </c>
      <c r="E148" s="373" t="s">
        <v>415</v>
      </c>
      <c r="F148" s="374" t="s">
        <v>416</v>
      </c>
      <c r="G148" s="375">
        <v>0</v>
      </c>
      <c r="H148" s="376">
        <v>0</v>
      </c>
      <c r="I148" s="376">
        <v>0</v>
      </c>
      <c r="J148" s="376">
        <v>30000</v>
      </c>
      <c r="K148" s="376">
        <v>0</v>
      </c>
      <c r="L148" s="376">
        <v>0</v>
      </c>
      <c r="M148" s="377">
        <f t="shared" si="31"/>
        <v>30000</v>
      </c>
      <c r="N148" s="13"/>
      <c r="V148" s="305"/>
      <c r="W148" s="305"/>
    </row>
    <row r="149" spans="1:23" x14ac:dyDescent="0.25">
      <c r="A149" s="369"/>
      <c r="B149" s="370"/>
      <c r="C149" s="379" t="str">
        <f>+C145&amp;" Total"</f>
        <v>2.1.7 Registration Data Services (WHOIS) Total</v>
      </c>
      <c r="D149" s="380"/>
      <c r="E149" s="381"/>
      <c r="F149" s="382"/>
      <c r="G149" s="383">
        <f t="shared" ref="G149:M149" si="32">+SUM(G145:G148)</f>
        <v>0.3</v>
      </c>
      <c r="H149" s="384">
        <f t="shared" si="32"/>
        <v>68352.396830934114</v>
      </c>
      <c r="I149" s="384">
        <f t="shared" si="32"/>
        <v>0</v>
      </c>
      <c r="J149" s="384">
        <f t="shared" si="32"/>
        <v>180000</v>
      </c>
      <c r="K149" s="384">
        <f t="shared" si="32"/>
        <v>0</v>
      </c>
      <c r="L149" s="384">
        <f t="shared" si="32"/>
        <v>0</v>
      </c>
      <c r="M149" s="385">
        <f t="shared" si="32"/>
        <v>248352.3968309341</v>
      </c>
      <c r="N149" s="13"/>
      <c r="V149" s="305"/>
      <c r="W149" s="305"/>
    </row>
    <row r="150" spans="1:23" ht="15.75" thickBot="1" x14ac:dyDescent="0.3">
      <c r="A150" s="369"/>
      <c r="B150" s="386" t="str">
        <f>+B100&amp;" Total"</f>
        <v>2.1 Foster and coordinate a healthy, secure, stable, and resilient identifier ecosystem Total</v>
      </c>
      <c r="C150" s="387"/>
      <c r="D150" s="388"/>
      <c r="E150" s="389"/>
      <c r="F150" s="390"/>
      <c r="G150" s="391">
        <f t="shared" ref="G150:M150" si="33">+G149+G144+G138+G135+G119+G117+G114</f>
        <v>70.812108333333342</v>
      </c>
      <c r="H150" s="392">
        <f t="shared" si="33"/>
        <v>12166406.955876371</v>
      </c>
      <c r="I150" s="392">
        <f t="shared" si="33"/>
        <v>1373289.9348911359</v>
      </c>
      <c r="J150" s="392">
        <f t="shared" si="33"/>
        <v>4586474.9162500445</v>
      </c>
      <c r="K150" s="392">
        <f t="shared" si="33"/>
        <v>936635</v>
      </c>
      <c r="L150" s="392">
        <f t="shared" si="33"/>
        <v>85000</v>
      </c>
      <c r="M150" s="393">
        <f t="shared" si="33"/>
        <v>19147806.80701755</v>
      </c>
      <c r="N150" s="13"/>
      <c r="V150" s="305"/>
      <c r="W150" s="305"/>
    </row>
    <row r="151" spans="1:23" ht="75" x14ac:dyDescent="0.25">
      <c r="A151" s="369"/>
      <c r="B151" s="361" t="s">
        <v>40</v>
      </c>
      <c r="C151" s="371" t="s">
        <v>41</v>
      </c>
      <c r="D151" s="17">
        <v>32001</v>
      </c>
      <c r="E151" s="309" t="s">
        <v>417</v>
      </c>
      <c r="F151" s="310" t="s">
        <v>418</v>
      </c>
      <c r="G151" s="311">
        <v>0.19999999999999998</v>
      </c>
      <c r="H151" s="312">
        <v>58394.180452339671</v>
      </c>
      <c r="I151" s="312">
        <v>0</v>
      </c>
      <c r="J151" s="312">
        <v>0</v>
      </c>
      <c r="K151" s="312">
        <v>6000</v>
      </c>
      <c r="L151" s="312">
        <v>5000</v>
      </c>
      <c r="M151" s="313">
        <f t="shared" ref="M151:M156" si="34">SUM(H151:L151)</f>
        <v>69394.180452339671</v>
      </c>
      <c r="N151" s="13"/>
      <c r="V151" s="305"/>
      <c r="W151" s="305"/>
    </row>
    <row r="152" spans="1:23" ht="30" x14ac:dyDescent="0.25">
      <c r="A152" s="369"/>
      <c r="B152" s="370"/>
      <c r="C152" s="371"/>
      <c r="D152" s="372">
        <v>32010</v>
      </c>
      <c r="E152" s="373" t="s">
        <v>419</v>
      </c>
      <c r="F152" s="374" t="s">
        <v>420</v>
      </c>
      <c r="G152" s="375">
        <v>9.9999999999999992E-2</v>
      </c>
      <c r="H152" s="376">
        <v>24814.254770465552</v>
      </c>
      <c r="I152" s="376">
        <v>0</v>
      </c>
      <c r="J152" s="376">
        <v>50000</v>
      </c>
      <c r="K152" s="376">
        <v>0</v>
      </c>
      <c r="L152" s="376">
        <v>0</v>
      </c>
      <c r="M152" s="377">
        <f t="shared" si="34"/>
        <v>74814.254770465544</v>
      </c>
      <c r="N152" s="13"/>
      <c r="V152" s="305"/>
      <c r="W152" s="305"/>
    </row>
    <row r="153" spans="1:23" ht="30" x14ac:dyDescent="0.25">
      <c r="A153" s="369"/>
      <c r="B153" s="370"/>
      <c r="C153" s="371"/>
      <c r="D153" s="17">
        <v>157493</v>
      </c>
      <c r="E153" s="309" t="s">
        <v>421</v>
      </c>
      <c r="F153" s="310" t="s">
        <v>422</v>
      </c>
      <c r="G153" s="311">
        <v>1.5999999999999996</v>
      </c>
      <c r="H153" s="312">
        <v>476325.25581243553</v>
      </c>
      <c r="I153" s="312">
        <v>20000</v>
      </c>
      <c r="J153" s="312">
        <v>75000</v>
      </c>
      <c r="K153" s="312">
        <v>12000</v>
      </c>
      <c r="L153" s="312">
        <v>80000</v>
      </c>
      <c r="M153" s="313">
        <f t="shared" si="34"/>
        <v>663325.25581243553</v>
      </c>
      <c r="N153" s="13"/>
      <c r="V153" s="305"/>
      <c r="W153" s="305"/>
    </row>
    <row r="154" spans="1:23" ht="30" x14ac:dyDescent="0.25">
      <c r="A154" s="369"/>
      <c r="B154" s="370"/>
      <c r="C154" s="371"/>
      <c r="D154" s="372">
        <v>157496</v>
      </c>
      <c r="E154" s="373" t="s">
        <v>423</v>
      </c>
      <c r="F154" s="374" t="s">
        <v>424</v>
      </c>
      <c r="G154" s="375">
        <v>0.89999999999999991</v>
      </c>
      <c r="H154" s="376">
        <v>247770.1243026494</v>
      </c>
      <c r="I154" s="376">
        <v>130000</v>
      </c>
      <c r="J154" s="376">
        <v>25000</v>
      </c>
      <c r="K154" s="376">
        <v>775000</v>
      </c>
      <c r="L154" s="376">
        <v>10000</v>
      </c>
      <c r="M154" s="377">
        <f t="shared" si="34"/>
        <v>1187770.1243026494</v>
      </c>
      <c r="N154" s="13"/>
      <c r="V154" s="305"/>
      <c r="W154" s="305"/>
    </row>
    <row r="155" spans="1:23" ht="30" x14ac:dyDescent="0.25">
      <c r="A155" s="369"/>
      <c r="B155" s="370"/>
      <c r="C155" s="371"/>
      <c r="D155" s="17">
        <v>157600</v>
      </c>
      <c r="E155" s="309" t="s">
        <v>425</v>
      </c>
      <c r="F155" s="310" t="s">
        <v>426</v>
      </c>
      <c r="G155" s="311">
        <v>0.19999999999999998</v>
      </c>
      <c r="H155" s="312">
        <v>60264.949845868839</v>
      </c>
      <c r="I155" s="312">
        <v>100464.33333333333</v>
      </c>
      <c r="J155" s="312">
        <v>100000</v>
      </c>
      <c r="K155" s="312">
        <v>0</v>
      </c>
      <c r="L155" s="312">
        <v>0</v>
      </c>
      <c r="M155" s="313">
        <f t="shared" si="34"/>
        <v>260729.28317920218</v>
      </c>
      <c r="N155" s="13"/>
      <c r="V155" s="305"/>
      <c r="W155" s="305"/>
    </row>
    <row r="156" spans="1:23" ht="30" x14ac:dyDescent="0.25">
      <c r="A156" s="369"/>
      <c r="B156" s="370"/>
      <c r="C156" s="371"/>
      <c r="D156" s="372">
        <v>160556</v>
      </c>
      <c r="E156" s="373" t="s">
        <v>427</v>
      </c>
      <c r="F156" s="374" t="s">
        <v>428</v>
      </c>
      <c r="G156" s="375">
        <v>0.84999999999999987</v>
      </c>
      <c r="H156" s="376">
        <v>166206.62207123145</v>
      </c>
      <c r="I156" s="376">
        <v>0</v>
      </c>
      <c r="J156" s="376">
        <v>45000</v>
      </c>
      <c r="K156" s="376">
        <v>200000</v>
      </c>
      <c r="L156" s="376">
        <v>0</v>
      </c>
      <c r="M156" s="377">
        <f t="shared" si="34"/>
        <v>411206.62207123148</v>
      </c>
      <c r="N156" s="13"/>
      <c r="V156" s="305"/>
      <c r="W156" s="305"/>
    </row>
    <row r="157" spans="1:23" x14ac:dyDescent="0.25">
      <c r="A157" s="369"/>
      <c r="B157" s="370"/>
      <c r="C157" s="379" t="str">
        <f>+C151&amp;" Total"</f>
        <v>2.2.1 Identifier Evolution Total</v>
      </c>
      <c r="D157" s="380"/>
      <c r="E157" s="381"/>
      <c r="F157" s="382"/>
      <c r="G157" s="383">
        <f t="shared" ref="G157:M157" si="35">+SUM(G151:G156)</f>
        <v>3.8499999999999996</v>
      </c>
      <c r="H157" s="384">
        <f t="shared" si="35"/>
        <v>1033775.3872549905</v>
      </c>
      <c r="I157" s="384">
        <f t="shared" si="35"/>
        <v>250464.33333333331</v>
      </c>
      <c r="J157" s="384">
        <f t="shared" si="35"/>
        <v>295000</v>
      </c>
      <c r="K157" s="384">
        <f t="shared" si="35"/>
        <v>993000</v>
      </c>
      <c r="L157" s="384">
        <f t="shared" si="35"/>
        <v>95000</v>
      </c>
      <c r="M157" s="385">
        <f t="shared" si="35"/>
        <v>2667239.7205883237</v>
      </c>
      <c r="N157" s="13"/>
      <c r="V157" s="305"/>
      <c r="W157" s="305"/>
    </row>
    <row r="158" spans="1:23" x14ac:dyDescent="0.25">
      <c r="A158" s="369"/>
      <c r="B158" s="370"/>
      <c r="C158" s="378" t="s">
        <v>42</v>
      </c>
      <c r="D158" s="315">
        <v>32002</v>
      </c>
      <c r="E158" s="316" t="s">
        <v>429</v>
      </c>
      <c r="F158" s="317" t="s">
        <v>430</v>
      </c>
      <c r="G158" s="318">
        <v>0</v>
      </c>
      <c r="H158" s="319">
        <v>0</v>
      </c>
      <c r="I158" s="319">
        <v>45000</v>
      </c>
      <c r="J158" s="319">
        <v>0</v>
      </c>
      <c r="K158" s="319">
        <v>0</v>
      </c>
      <c r="L158" s="319">
        <v>0</v>
      </c>
      <c r="M158" s="320">
        <f t="shared" ref="M158" si="36">SUM(H158:L158)</f>
        <v>45000</v>
      </c>
      <c r="N158" s="13"/>
      <c r="V158" s="305"/>
      <c r="W158" s="305"/>
    </row>
    <row r="159" spans="1:23" x14ac:dyDescent="0.25">
      <c r="A159" s="369"/>
      <c r="B159" s="370"/>
      <c r="C159" s="379" t="str">
        <f>+C158&amp;" Total"</f>
        <v>2.2.2 Technical Reputation Total</v>
      </c>
      <c r="D159" s="380"/>
      <c r="E159" s="381"/>
      <c r="F159" s="382"/>
      <c r="G159" s="383">
        <f t="shared" ref="G159:M159" si="37">+SUM(G158:G158)</f>
        <v>0</v>
      </c>
      <c r="H159" s="384">
        <f t="shared" si="37"/>
        <v>0</v>
      </c>
      <c r="I159" s="384">
        <f t="shared" si="37"/>
        <v>45000</v>
      </c>
      <c r="J159" s="384">
        <f t="shared" si="37"/>
        <v>0</v>
      </c>
      <c r="K159" s="384">
        <f t="shared" si="37"/>
        <v>0</v>
      </c>
      <c r="L159" s="384">
        <f t="shared" si="37"/>
        <v>0</v>
      </c>
      <c r="M159" s="385">
        <f t="shared" si="37"/>
        <v>45000</v>
      </c>
      <c r="N159" s="13"/>
      <c r="V159" s="305"/>
      <c r="W159" s="305"/>
    </row>
    <row r="160" spans="1:23" ht="30" x14ac:dyDescent="0.25">
      <c r="A160" s="369"/>
      <c r="B160" s="370"/>
      <c r="C160" s="378" t="s">
        <v>43</v>
      </c>
      <c r="D160" s="372">
        <v>32000</v>
      </c>
      <c r="E160" s="373" t="s">
        <v>431</v>
      </c>
      <c r="F160" s="374" t="s">
        <v>432</v>
      </c>
      <c r="G160" s="375">
        <v>0.4</v>
      </c>
      <c r="H160" s="376">
        <v>109552.2470447922</v>
      </c>
      <c r="I160" s="376">
        <v>70587.666666666657</v>
      </c>
      <c r="J160" s="376">
        <v>49999.999999999993</v>
      </c>
      <c r="K160" s="376">
        <v>0</v>
      </c>
      <c r="L160" s="376">
        <v>0</v>
      </c>
      <c r="M160" s="377">
        <f t="shared" ref="M160:M168" si="38">SUM(H160:L160)</f>
        <v>230139.91371145885</v>
      </c>
      <c r="N160" s="13"/>
      <c r="V160" s="305"/>
      <c r="W160" s="305"/>
    </row>
    <row r="161" spans="1:23" ht="45" x14ac:dyDescent="0.25">
      <c r="A161" s="369"/>
      <c r="B161" s="370"/>
      <c r="C161" s="378"/>
      <c r="D161" s="17">
        <v>32006</v>
      </c>
      <c r="E161" s="309" t="s">
        <v>433</v>
      </c>
      <c r="F161" s="310" t="s">
        <v>434</v>
      </c>
      <c r="G161" s="311">
        <v>0.59999999999999987</v>
      </c>
      <c r="H161" s="312">
        <v>180794.8495376065</v>
      </c>
      <c r="I161" s="312">
        <v>27422.500000000004</v>
      </c>
      <c r="J161" s="312">
        <v>100000</v>
      </c>
      <c r="K161" s="312">
        <v>0</v>
      </c>
      <c r="L161" s="312">
        <v>50000</v>
      </c>
      <c r="M161" s="313">
        <f t="shared" si="38"/>
        <v>358217.34953760647</v>
      </c>
      <c r="N161" s="13"/>
      <c r="V161" s="305"/>
      <c r="W161" s="305"/>
    </row>
    <row r="162" spans="1:23" ht="30" x14ac:dyDescent="0.25">
      <c r="A162" s="369"/>
      <c r="B162" s="370"/>
      <c r="C162" s="378"/>
      <c r="D162" s="372">
        <v>32007</v>
      </c>
      <c r="E162" s="373" t="s">
        <v>435</v>
      </c>
      <c r="F162" s="374" t="s">
        <v>436</v>
      </c>
      <c r="G162" s="375">
        <v>0.66666666666666674</v>
      </c>
      <c r="H162" s="376">
        <v>189157.23194738026</v>
      </c>
      <c r="I162" s="376">
        <v>0</v>
      </c>
      <c r="J162" s="376">
        <v>0</v>
      </c>
      <c r="K162" s="376">
        <v>300000</v>
      </c>
      <c r="L162" s="376">
        <v>0</v>
      </c>
      <c r="M162" s="377">
        <f t="shared" si="38"/>
        <v>489157.23194738023</v>
      </c>
      <c r="N162" s="13"/>
      <c r="V162" s="305"/>
      <c r="W162" s="305"/>
    </row>
    <row r="163" spans="1:23" ht="240" x14ac:dyDescent="0.25">
      <c r="A163" s="369"/>
      <c r="B163" s="370"/>
      <c r="C163" s="378"/>
      <c r="D163" s="17">
        <v>152203</v>
      </c>
      <c r="E163" s="309" t="s">
        <v>437</v>
      </c>
      <c r="F163" s="310" t="s">
        <v>438</v>
      </c>
      <c r="G163" s="311">
        <v>0.64999999999999991</v>
      </c>
      <c r="H163" s="312">
        <v>168993.91376617976</v>
      </c>
      <c r="I163" s="312">
        <v>0</v>
      </c>
      <c r="J163" s="312">
        <v>99999.96</v>
      </c>
      <c r="K163" s="312">
        <v>154320</v>
      </c>
      <c r="L163" s="312">
        <v>0</v>
      </c>
      <c r="M163" s="313">
        <f t="shared" si="38"/>
        <v>423313.87376617978</v>
      </c>
      <c r="N163" s="13"/>
      <c r="V163" s="305"/>
      <c r="W163" s="305"/>
    </row>
    <row r="164" spans="1:23" ht="210" x14ac:dyDescent="0.25">
      <c r="A164" s="369"/>
      <c r="B164" s="370"/>
      <c r="C164" s="378"/>
      <c r="D164" s="372">
        <v>152204</v>
      </c>
      <c r="E164" s="373" t="s">
        <v>439</v>
      </c>
      <c r="F164" s="374" t="s">
        <v>440</v>
      </c>
      <c r="G164" s="375">
        <v>0.79999999999999993</v>
      </c>
      <c r="H164" s="376">
        <v>229458.31910778926</v>
      </c>
      <c r="I164" s="376">
        <v>0</v>
      </c>
      <c r="J164" s="376">
        <v>0</v>
      </c>
      <c r="K164" s="376">
        <v>0</v>
      </c>
      <c r="L164" s="376">
        <v>0</v>
      </c>
      <c r="M164" s="377">
        <f t="shared" si="38"/>
        <v>229458.31910778926</v>
      </c>
      <c r="N164" s="13"/>
      <c r="V164" s="305"/>
      <c r="W164" s="305"/>
    </row>
    <row r="165" spans="1:23" ht="90" x14ac:dyDescent="0.25">
      <c r="A165" s="369"/>
      <c r="B165" s="370"/>
      <c r="C165" s="378"/>
      <c r="D165" s="17">
        <v>152205</v>
      </c>
      <c r="E165" s="309" t="s">
        <v>441</v>
      </c>
      <c r="F165" s="310" t="s">
        <v>442</v>
      </c>
      <c r="G165" s="311">
        <v>2.5312083333333333</v>
      </c>
      <c r="H165" s="312">
        <v>706350.8451280403</v>
      </c>
      <c r="I165" s="312">
        <v>0</v>
      </c>
      <c r="J165" s="312">
        <v>0</v>
      </c>
      <c r="K165" s="312">
        <v>0</v>
      </c>
      <c r="L165" s="312">
        <v>0</v>
      </c>
      <c r="M165" s="313">
        <f t="shared" si="38"/>
        <v>706350.8451280403</v>
      </c>
      <c r="N165" s="13"/>
      <c r="V165" s="305"/>
      <c r="W165" s="305"/>
    </row>
    <row r="166" spans="1:23" ht="45" x14ac:dyDescent="0.25">
      <c r="A166" s="369"/>
      <c r="B166" s="370"/>
      <c r="C166" s="378"/>
      <c r="D166" s="372">
        <v>152206</v>
      </c>
      <c r="E166" s="373" t="s">
        <v>443</v>
      </c>
      <c r="F166" s="374" t="s">
        <v>444</v>
      </c>
      <c r="G166" s="375">
        <v>0.95</v>
      </c>
      <c r="H166" s="376">
        <v>324292.48614852619</v>
      </c>
      <c r="I166" s="376">
        <v>250923</v>
      </c>
      <c r="J166" s="376">
        <v>75000</v>
      </c>
      <c r="K166" s="376">
        <v>40000</v>
      </c>
      <c r="L166" s="376">
        <v>0</v>
      </c>
      <c r="M166" s="377">
        <f t="shared" si="38"/>
        <v>690215.48614852619</v>
      </c>
      <c r="N166" s="13"/>
      <c r="V166" s="305"/>
      <c r="W166" s="305"/>
    </row>
    <row r="167" spans="1:23" ht="45" x14ac:dyDescent="0.25">
      <c r="A167" s="369"/>
      <c r="B167" s="370"/>
      <c r="C167" s="378"/>
      <c r="D167" s="17">
        <v>152207</v>
      </c>
      <c r="E167" s="309" t="s">
        <v>445</v>
      </c>
      <c r="F167" s="310" t="s">
        <v>446</v>
      </c>
      <c r="G167" s="311">
        <v>0.15</v>
      </c>
      <c r="H167" s="312">
        <v>54175.751723635753</v>
      </c>
      <c r="I167" s="312">
        <v>0</v>
      </c>
      <c r="J167" s="312">
        <v>0</v>
      </c>
      <c r="K167" s="312">
        <v>0</v>
      </c>
      <c r="L167" s="312">
        <v>0</v>
      </c>
      <c r="M167" s="313">
        <f t="shared" si="38"/>
        <v>54175.751723635753</v>
      </c>
      <c r="N167" s="13"/>
      <c r="V167" s="305"/>
      <c r="W167" s="305"/>
    </row>
    <row r="168" spans="1:23" ht="30" x14ac:dyDescent="0.25">
      <c r="A168" s="369"/>
      <c r="B168" s="370"/>
      <c r="C168" s="378"/>
      <c r="D168" s="372">
        <v>159502</v>
      </c>
      <c r="E168" s="373" t="s">
        <v>447</v>
      </c>
      <c r="F168" s="374" t="s">
        <v>448</v>
      </c>
      <c r="G168" s="375">
        <v>0</v>
      </c>
      <c r="H168" s="376">
        <v>0</v>
      </c>
      <c r="I168" s="376">
        <v>0</v>
      </c>
      <c r="J168" s="376">
        <v>90000</v>
      </c>
      <c r="K168" s="376">
        <v>0</v>
      </c>
      <c r="L168" s="376">
        <v>0</v>
      </c>
      <c r="M168" s="377">
        <f t="shared" si="38"/>
        <v>90000</v>
      </c>
      <c r="N168" s="13"/>
      <c r="V168" s="305"/>
      <c r="W168" s="305"/>
    </row>
    <row r="169" spans="1:23" x14ac:dyDescent="0.25">
      <c r="A169" s="369"/>
      <c r="B169" s="370"/>
      <c r="C169" s="379" t="str">
        <f>+C160&amp;" Total"</f>
        <v>2.2.3 Security, Stability, and Resiliency of Internet Identifiers Total</v>
      </c>
      <c r="D169" s="380"/>
      <c r="E169" s="381"/>
      <c r="F169" s="382"/>
      <c r="G169" s="383">
        <f>SUM(G160:G168)</f>
        <v>6.7478749999999996</v>
      </c>
      <c r="H169" s="384">
        <f t="shared" ref="H169:M169" si="39">SUM(H160:H168)</f>
        <v>1962775.6444039503</v>
      </c>
      <c r="I169" s="384">
        <f t="shared" si="39"/>
        <v>348933.16666666663</v>
      </c>
      <c r="J169" s="384">
        <f t="shared" si="39"/>
        <v>414999.96</v>
      </c>
      <c r="K169" s="384">
        <f t="shared" si="39"/>
        <v>494320</v>
      </c>
      <c r="L169" s="384">
        <f t="shared" si="39"/>
        <v>50000</v>
      </c>
      <c r="M169" s="385">
        <f t="shared" si="39"/>
        <v>3271028.7710706163</v>
      </c>
      <c r="N169" s="13"/>
      <c r="V169" s="305"/>
      <c r="W169" s="305"/>
    </row>
    <row r="170" spans="1:23" ht="15.75" thickBot="1" x14ac:dyDescent="0.3">
      <c r="A170" s="369"/>
      <c r="B170" s="386" t="str">
        <f>+B151&amp;" Total"</f>
        <v>2.2 Proactively plan for changes in the use of unique identifiers and develop technology roadmaps to help guide ICANN activities Total</v>
      </c>
      <c r="C170" s="387"/>
      <c r="D170" s="394"/>
      <c r="E170" s="387"/>
      <c r="F170" s="395"/>
      <c r="G170" s="391">
        <f t="shared" ref="G170:M170" si="40">+G157+G159+G169</f>
        <v>10.597874999999998</v>
      </c>
      <c r="H170" s="392">
        <f t="shared" si="40"/>
        <v>2996551.0316589409</v>
      </c>
      <c r="I170" s="392">
        <f t="shared" si="40"/>
        <v>644397.5</v>
      </c>
      <c r="J170" s="392">
        <f t="shared" si="40"/>
        <v>709999.96</v>
      </c>
      <c r="K170" s="392">
        <f t="shared" si="40"/>
        <v>1487320</v>
      </c>
      <c r="L170" s="392">
        <f t="shared" si="40"/>
        <v>145000</v>
      </c>
      <c r="M170" s="393">
        <f t="shared" si="40"/>
        <v>5983268.49165894</v>
      </c>
      <c r="N170" s="13"/>
      <c r="V170" s="305"/>
      <c r="W170" s="305"/>
    </row>
    <row r="171" spans="1:23" x14ac:dyDescent="0.25">
      <c r="A171" s="369"/>
      <c r="B171" s="361" t="s">
        <v>45</v>
      </c>
      <c r="C171" s="379" t="s">
        <v>46</v>
      </c>
      <c r="D171" s="315">
        <v>152602</v>
      </c>
      <c r="E171" s="316" t="s">
        <v>449</v>
      </c>
      <c r="F171" s="317" t="s">
        <v>450</v>
      </c>
      <c r="G171" s="318">
        <v>1.8403333333333334</v>
      </c>
      <c r="H171" s="319">
        <v>413836.51033139823</v>
      </c>
      <c r="I171" s="319">
        <v>3197.666666666667</v>
      </c>
      <c r="J171" s="319">
        <v>100000</v>
      </c>
      <c r="K171" s="319">
        <v>0</v>
      </c>
      <c r="L171" s="319">
        <v>0</v>
      </c>
      <c r="M171" s="320">
        <f t="shared" ref="M171:M173" si="41">SUM(H171:L171)</f>
        <v>517034.17699806491</v>
      </c>
      <c r="N171" s="13"/>
      <c r="V171" s="305"/>
      <c r="W171" s="305"/>
    </row>
    <row r="172" spans="1:23" ht="30" x14ac:dyDescent="0.25">
      <c r="A172" s="369"/>
      <c r="B172" s="370"/>
      <c r="C172" s="379"/>
      <c r="D172" s="372">
        <v>152603</v>
      </c>
      <c r="E172" s="373" t="s">
        <v>451</v>
      </c>
      <c r="F172" s="374" t="s">
        <v>452</v>
      </c>
      <c r="G172" s="375">
        <v>1.5</v>
      </c>
      <c r="H172" s="376">
        <v>334577.43484271289</v>
      </c>
      <c r="I172" s="376">
        <v>0</v>
      </c>
      <c r="J172" s="376">
        <v>156000</v>
      </c>
      <c r="K172" s="376">
        <v>0</v>
      </c>
      <c r="L172" s="376">
        <v>72000</v>
      </c>
      <c r="M172" s="377">
        <f t="shared" si="41"/>
        <v>562577.43484271294</v>
      </c>
      <c r="N172" s="13"/>
      <c r="V172" s="305"/>
      <c r="W172" s="305"/>
    </row>
    <row r="173" spans="1:23" ht="30" x14ac:dyDescent="0.25">
      <c r="A173" s="369"/>
      <c r="B173" s="370"/>
      <c r="C173" s="379"/>
      <c r="D173" s="315">
        <v>152604</v>
      </c>
      <c r="E173" s="316" t="s">
        <v>453</v>
      </c>
      <c r="F173" s="317" t="s">
        <v>454</v>
      </c>
      <c r="G173" s="318">
        <v>1.2500000000000002E-2</v>
      </c>
      <c r="H173" s="319">
        <v>3878.3832324877499</v>
      </c>
      <c r="I173" s="319">
        <v>0</v>
      </c>
      <c r="J173" s="319">
        <v>40000</v>
      </c>
      <c r="K173" s="319">
        <v>0</v>
      </c>
      <c r="L173" s="319">
        <v>0</v>
      </c>
      <c r="M173" s="320">
        <f t="shared" si="41"/>
        <v>43878.383232487751</v>
      </c>
      <c r="N173" s="13"/>
      <c r="V173" s="305"/>
      <c r="W173" s="305"/>
    </row>
    <row r="174" spans="1:23" x14ac:dyDescent="0.25">
      <c r="A174" s="369"/>
      <c r="B174" s="370"/>
      <c r="C174" s="379" t="str">
        <f>+C171&amp;" Total"</f>
        <v>2.3.1 GDD Technical Services Total</v>
      </c>
      <c r="D174" s="380"/>
      <c r="E174" s="381"/>
      <c r="F174" s="382"/>
      <c r="G174" s="383">
        <f>SUM(G171:G173)</f>
        <v>3.3528333333333338</v>
      </c>
      <c r="H174" s="384">
        <f t="shared" ref="H174:M174" si="42">SUM(H171:H173)</f>
        <v>752292.32840659877</v>
      </c>
      <c r="I174" s="384">
        <f t="shared" si="42"/>
        <v>3197.666666666667</v>
      </c>
      <c r="J174" s="384">
        <f t="shared" si="42"/>
        <v>296000</v>
      </c>
      <c r="K174" s="384">
        <f t="shared" si="42"/>
        <v>0</v>
      </c>
      <c r="L174" s="384">
        <f t="shared" si="42"/>
        <v>72000</v>
      </c>
      <c r="M174" s="385">
        <f t="shared" si="42"/>
        <v>1123489.9950732656</v>
      </c>
      <c r="N174" s="13"/>
      <c r="V174" s="305"/>
      <c r="W174" s="305"/>
    </row>
    <row r="175" spans="1:23" ht="75" x14ac:dyDescent="0.25">
      <c r="A175" s="369"/>
      <c r="B175" s="370"/>
      <c r="C175" s="396" t="s">
        <v>47</v>
      </c>
      <c r="D175" s="315">
        <v>10855</v>
      </c>
      <c r="E175" s="316" t="s">
        <v>455</v>
      </c>
      <c r="F175" s="317" t="s">
        <v>456</v>
      </c>
      <c r="G175" s="318">
        <v>0.59999999999999987</v>
      </c>
      <c r="H175" s="319">
        <v>124193.66712551881</v>
      </c>
      <c r="I175" s="319">
        <v>83056</v>
      </c>
      <c r="J175" s="319">
        <v>313460</v>
      </c>
      <c r="K175" s="319">
        <v>0</v>
      </c>
      <c r="L175" s="319">
        <v>0</v>
      </c>
      <c r="M175" s="320">
        <f t="shared" ref="M175:M181" si="43">SUM(H175:L175)</f>
        <v>520709.66712551878</v>
      </c>
      <c r="N175" s="13"/>
      <c r="V175" s="305"/>
      <c r="W175" s="305"/>
    </row>
    <row r="176" spans="1:23" ht="135" x14ac:dyDescent="0.25">
      <c r="A176" s="369"/>
      <c r="B176" s="370"/>
      <c r="C176" s="396"/>
      <c r="D176" s="372">
        <v>13006</v>
      </c>
      <c r="E176" s="373" t="s">
        <v>457</v>
      </c>
      <c r="F176" s="374" t="s">
        <v>458</v>
      </c>
      <c r="G176" s="375">
        <v>0.54999999999999993</v>
      </c>
      <c r="H176" s="376">
        <v>119966.82369324827</v>
      </c>
      <c r="I176" s="376">
        <v>12000</v>
      </c>
      <c r="J176" s="376">
        <v>40000</v>
      </c>
      <c r="K176" s="376">
        <v>0</v>
      </c>
      <c r="L176" s="376">
        <v>0</v>
      </c>
      <c r="M176" s="377">
        <f t="shared" si="43"/>
        <v>171966.82369324827</v>
      </c>
      <c r="N176" s="13"/>
      <c r="V176" s="305"/>
      <c r="W176" s="305"/>
    </row>
    <row r="177" spans="1:23" ht="45" x14ac:dyDescent="0.25">
      <c r="A177" s="369"/>
      <c r="B177" s="370"/>
      <c r="C177" s="396"/>
      <c r="D177" s="315">
        <v>151705</v>
      </c>
      <c r="E177" s="316" t="s">
        <v>459</v>
      </c>
      <c r="F177" s="317" t="s">
        <v>460</v>
      </c>
      <c r="G177" s="318">
        <v>0.15</v>
      </c>
      <c r="H177" s="319">
        <v>23844.878959643593</v>
      </c>
      <c r="I177" s="319">
        <v>0</v>
      </c>
      <c r="J177" s="319">
        <v>110000</v>
      </c>
      <c r="K177" s="319">
        <v>0</v>
      </c>
      <c r="L177" s="319">
        <v>0</v>
      </c>
      <c r="M177" s="320">
        <f t="shared" si="43"/>
        <v>133844.8789596436</v>
      </c>
      <c r="N177" s="13"/>
      <c r="V177" s="305"/>
      <c r="W177" s="305"/>
    </row>
    <row r="178" spans="1:23" ht="60" x14ac:dyDescent="0.25">
      <c r="A178" s="369"/>
      <c r="B178" s="370"/>
      <c r="C178" s="396"/>
      <c r="D178" s="372">
        <v>151707</v>
      </c>
      <c r="E178" s="373" t="s">
        <v>461</v>
      </c>
      <c r="F178" s="374" t="s">
        <v>462</v>
      </c>
      <c r="G178" s="375">
        <v>0.19999999999999998</v>
      </c>
      <c r="H178" s="376">
        <v>28897.324960021473</v>
      </c>
      <c r="I178" s="376">
        <v>12000</v>
      </c>
      <c r="J178" s="376">
        <v>0</v>
      </c>
      <c r="K178" s="376">
        <v>0</v>
      </c>
      <c r="L178" s="376">
        <v>0</v>
      </c>
      <c r="M178" s="377">
        <f t="shared" si="43"/>
        <v>40897.324960021477</v>
      </c>
      <c r="N178" s="13"/>
      <c r="V178" s="305"/>
      <c r="W178" s="305"/>
    </row>
    <row r="179" spans="1:23" ht="30" x14ac:dyDescent="0.25">
      <c r="A179" s="369"/>
      <c r="B179" s="370"/>
      <c r="C179" s="396"/>
      <c r="D179" s="315">
        <v>151708</v>
      </c>
      <c r="E179" s="316" t="s">
        <v>463</v>
      </c>
      <c r="F179" s="317" t="s">
        <v>464</v>
      </c>
      <c r="G179" s="318">
        <v>0.15</v>
      </c>
      <c r="H179" s="319">
        <v>23844.878959643593</v>
      </c>
      <c r="I179" s="319">
        <v>0</v>
      </c>
      <c r="J179" s="319">
        <v>25000</v>
      </c>
      <c r="K179" s="319">
        <v>0</v>
      </c>
      <c r="L179" s="319">
        <v>0</v>
      </c>
      <c r="M179" s="320">
        <f t="shared" si="43"/>
        <v>48844.878959643596</v>
      </c>
      <c r="N179" s="13"/>
      <c r="V179" s="305"/>
      <c r="W179" s="305"/>
    </row>
    <row r="180" spans="1:23" ht="30" x14ac:dyDescent="0.25">
      <c r="A180" s="369"/>
      <c r="B180" s="370"/>
      <c r="C180" s="396"/>
      <c r="D180" s="372">
        <v>151709</v>
      </c>
      <c r="E180" s="373" t="s">
        <v>465</v>
      </c>
      <c r="F180" s="374" t="s">
        <v>466</v>
      </c>
      <c r="G180" s="375">
        <v>0.3</v>
      </c>
      <c r="H180" s="376">
        <v>48775.70053910093</v>
      </c>
      <c r="I180" s="376">
        <v>13500</v>
      </c>
      <c r="J180" s="376">
        <v>10000</v>
      </c>
      <c r="K180" s="376">
        <v>0</v>
      </c>
      <c r="L180" s="376">
        <v>0</v>
      </c>
      <c r="M180" s="377">
        <f t="shared" si="43"/>
        <v>72275.70053910093</v>
      </c>
      <c r="N180" s="13"/>
      <c r="V180" s="305"/>
      <c r="W180" s="305"/>
    </row>
    <row r="181" spans="1:23" ht="30" x14ac:dyDescent="0.25">
      <c r="A181" s="369"/>
      <c r="B181" s="370"/>
      <c r="C181" s="396"/>
      <c r="D181" s="315">
        <v>152002</v>
      </c>
      <c r="E181" s="316" t="s">
        <v>467</v>
      </c>
      <c r="F181" s="317" t="s">
        <v>468</v>
      </c>
      <c r="G181" s="318">
        <v>0.3</v>
      </c>
      <c r="H181" s="319">
        <v>47689.757919287185</v>
      </c>
      <c r="I181" s="319">
        <v>18000</v>
      </c>
      <c r="J181" s="319">
        <v>113000</v>
      </c>
      <c r="K181" s="319">
        <v>0</v>
      </c>
      <c r="L181" s="319">
        <v>0</v>
      </c>
      <c r="M181" s="320">
        <f t="shared" si="43"/>
        <v>178689.75791928719</v>
      </c>
      <c r="N181" s="13"/>
      <c r="V181" s="305"/>
      <c r="W181" s="305"/>
    </row>
    <row r="182" spans="1:23" x14ac:dyDescent="0.25">
      <c r="A182" s="369"/>
      <c r="B182" s="370"/>
      <c r="C182" s="379" t="str">
        <f>+C175&amp;" Total"</f>
        <v>2.3.2 Internationalized Domain Names Total</v>
      </c>
      <c r="D182" s="380"/>
      <c r="E182" s="381"/>
      <c r="F182" s="382"/>
      <c r="G182" s="383">
        <f>SUM(G175:G181)</f>
        <v>2.2499999999999996</v>
      </c>
      <c r="H182" s="384">
        <f t="shared" ref="H182:M182" si="44">SUM(H175:H181)</f>
        <v>417213.03215646383</v>
      </c>
      <c r="I182" s="384">
        <f t="shared" si="44"/>
        <v>138556</v>
      </c>
      <c r="J182" s="384">
        <f t="shared" si="44"/>
        <v>611460</v>
      </c>
      <c r="K182" s="384">
        <f t="shared" si="44"/>
        <v>0</v>
      </c>
      <c r="L182" s="384">
        <f t="shared" si="44"/>
        <v>0</v>
      </c>
      <c r="M182" s="385">
        <f t="shared" si="44"/>
        <v>1167229.0321564642</v>
      </c>
      <c r="N182" s="13"/>
      <c r="V182" s="305"/>
      <c r="W182" s="305"/>
    </row>
    <row r="183" spans="1:23" ht="30" x14ac:dyDescent="0.25">
      <c r="A183" s="369"/>
      <c r="B183" s="370"/>
      <c r="C183" s="371" t="s">
        <v>48</v>
      </c>
      <c r="D183" s="372">
        <v>151970</v>
      </c>
      <c r="E183" s="373" t="s">
        <v>469</v>
      </c>
      <c r="F183" s="374" t="s">
        <v>470</v>
      </c>
      <c r="G183" s="375">
        <v>0.15</v>
      </c>
      <c r="H183" s="376">
        <v>34314.990239653067</v>
      </c>
      <c r="I183" s="376">
        <v>25112</v>
      </c>
      <c r="J183" s="376">
        <v>315000</v>
      </c>
      <c r="K183" s="376">
        <v>0</v>
      </c>
      <c r="L183" s="376">
        <v>0</v>
      </c>
      <c r="M183" s="377">
        <f t="shared" ref="M183:M189" si="45">SUM(H183:L183)</f>
        <v>374426.99023965304</v>
      </c>
      <c r="N183" s="13"/>
      <c r="V183" s="305"/>
      <c r="W183" s="305"/>
    </row>
    <row r="184" spans="1:23" ht="30" x14ac:dyDescent="0.25">
      <c r="A184" s="369"/>
      <c r="B184" s="370"/>
      <c r="C184" s="371"/>
      <c r="D184" s="17">
        <v>151976</v>
      </c>
      <c r="E184" s="309" t="s">
        <v>471</v>
      </c>
      <c r="F184" s="310" t="s">
        <v>472</v>
      </c>
      <c r="G184" s="311">
        <v>9.9999999999999992E-2</v>
      </c>
      <c r="H184" s="312">
        <v>27226.943714782952</v>
      </c>
      <c r="I184" s="312">
        <v>0</v>
      </c>
      <c r="J184" s="312">
        <v>460000</v>
      </c>
      <c r="K184" s="312">
        <v>0</v>
      </c>
      <c r="L184" s="312">
        <v>0</v>
      </c>
      <c r="M184" s="313">
        <f t="shared" si="45"/>
        <v>487226.94371478294</v>
      </c>
      <c r="N184" s="13"/>
      <c r="V184" s="305"/>
      <c r="W184" s="305"/>
    </row>
    <row r="185" spans="1:23" ht="120" x14ac:dyDescent="0.25">
      <c r="A185" s="369"/>
      <c r="B185" s="370"/>
      <c r="C185" s="371"/>
      <c r="D185" s="372">
        <v>152487</v>
      </c>
      <c r="E185" s="373" t="s">
        <v>473</v>
      </c>
      <c r="F185" s="374" t="s">
        <v>474</v>
      </c>
      <c r="G185" s="375">
        <v>0</v>
      </c>
      <c r="H185" s="376">
        <v>0</v>
      </c>
      <c r="I185" s="376">
        <v>4517.3333333333339</v>
      </c>
      <c r="J185" s="376">
        <v>905500</v>
      </c>
      <c r="K185" s="376">
        <v>0</v>
      </c>
      <c r="L185" s="376">
        <v>0</v>
      </c>
      <c r="M185" s="377">
        <f t="shared" si="45"/>
        <v>910017.33333333337</v>
      </c>
      <c r="N185" s="13"/>
      <c r="V185" s="305"/>
      <c r="W185" s="305"/>
    </row>
    <row r="186" spans="1:23" ht="30" x14ac:dyDescent="0.25">
      <c r="A186" s="369"/>
      <c r="B186" s="370"/>
      <c r="C186" s="371"/>
      <c r="D186" s="17">
        <v>152490</v>
      </c>
      <c r="E186" s="309" t="s">
        <v>475</v>
      </c>
      <c r="F186" s="310" t="s">
        <v>476</v>
      </c>
      <c r="G186" s="311">
        <v>0</v>
      </c>
      <c r="H186" s="312">
        <v>0</v>
      </c>
      <c r="I186" s="312">
        <v>20400</v>
      </c>
      <c r="J186" s="312">
        <v>150000</v>
      </c>
      <c r="K186" s="312">
        <v>0</v>
      </c>
      <c r="L186" s="312">
        <v>0</v>
      </c>
      <c r="M186" s="313">
        <f t="shared" si="45"/>
        <v>170400</v>
      </c>
      <c r="N186" s="13"/>
      <c r="V186" s="305"/>
      <c r="W186" s="305"/>
    </row>
    <row r="187" spans="1:23" ht="45" x14ac:dyDescent="0.25">
      <c r="A187" s="369"/>
      <c r="B187" s="370"/>
      <c r="C187" s="371"/>
      <c r="D187" s="372">
        <v>152492</v>
      </c>
      <c r="E187" s="373" t="s">
        <v>477</v>
      </c>
      <c r="F187" s="374" t="s">
        <v>478</v>
      </c>
      <c r="G187" s="375">
        <v>0</v>
      </c>
      <c r="H187" s="376">
        <v>0</v>
      </c>
      <c r="I187" s="376">
        <v>6395.3333333333339</v>
      </c>
      <c r="J187" s="376">
        <v>2141800</v>
      </c>
      <c r="K187" s="376">
        <v>0</v>
      </c>
      <c r="L187" s="376">
        <v>0</v>
      </c>
      <c r="M187" s="377">
        <f t="shared" si="45"/>
        <v>2148195.3333333335</v>
      </c>
      <c r="N187" s="13"/>
      <c r="V187" s="305"/>
      <c r="W187" s="305"/>
    </row>
    <row r="188" spans="1:23" ht="30" x14ac:dyDescent="0.25">
      <c r="A188" s="369"/>
      <c r="B188" s="370"/>
      <c r="C188" s="371"/>
      <c r="D188" s="17">
        <v>152495</v>
      </c>
      <c r="E188" s="309" t="s">
        <v>479</v>
      </c>
      <c r="F188" s="310" t="s">
        <v>480</v>
      </c>
      <c r="G188" s="311">
        <v>3.75</v>
      </c>
      <c r="H188" s="312">
        <v>802400.8169403692</v>
      </c>
      <c r="I188" s="312">
        <v>0</v>
      </c>
      <c r="J188" s="312">
        <v>0</v>
      </c>
      <c r="K188" s="312">
        <v>0</v>
      </c>
      <c r="L188" s="312">
        <v>0</v>
      </c>
      <c r="M188" s="313">
        <f t="shared" si="45"/>
        <v>802400.8169403692</v>
      </c>
      <c r="N188" s="13"/>
      <c r="V188" s="305"/>
      <c r="W188" s="305"/>
    </row>
    <row r="189" spans="1:23" ht="30" x14ac:dyDescent="0.25">
      <c r="A189" s="369"/>
      <c r="B189" s="370"/>
      <c r="C189" s="371"/>
      <c r="D189" s="372">
        <v>160502</v>
      </c>
      <c r="E189" s="373" t="s">
        <v>481</v>
      </c>
      <c r="F189" s="374" t="s">
        <v>480</v>
      </c>
      <c r="G189" s="375">
        <v>1.0000000000000002E-6</v>
      </c>
      <c r="H189" s="376">
        <v>2538695.0749682095</v>
      </c>
      <c r="I189" s="376">
        <v>602332.46683922119</v>
      </c>
      <c r="J189" s="376">
        <v>1087605.2306594879</v>
      </c>
      <c r="K189" s="376">
        <v>665739.20730536012</v>
      </c>
      <c r="L189" s="376">
        <v>0</v>
      </c>
      <c r="M189" s="377">
        <f t="shared" si="45"/>
        <v>4894371.979772279</v>
      </c>
      <c r="N189" s="13"/>
      <c r="V189" s="305"/>
      <c r="W189" s="305"/>
    </row>
    <row r="190" spans="1:23" x14ac:dyDescent="0.25">
      <c r="A190" s="369"/>
      <c r="B190" s="370"/>
      <c r="C190" s="379" t="str">
        <f>+C183&amp;" Total"</f>
        <v>2.3.3 New gTLD Program Total</v>
      </c>
      <c r="D190" s="380"/>
      <c r="E190" s="381"/>
      <c r="F190" s="382"/>
      <c r="G190" s="383">
        <f t="shared" ref="G190:M190" si="46">SUM(G183:G189)</f>
        <v>4.0000010000000001</v>
      </c>
      <c r="H190" s="384">
        <f t="shared" si="46"/>
        <v>3402637.8258630149</v>
      </c>
      <c r="I190" s="384">
        <f t="shared" si="46"/>
        <v>658757.13350588782</v>
      </c>
      <c r="J190" s="384">
        <f t="shared" si="46"/>
        <v>5059905.2306594877</v>
      </c>
      <c r="K190" s="384">
        <f t="shared" si="46"/>
        <v>665739.20730536012</v>
      </c>
      <c r="L190" s="384">
        <f t="shared" si="46"/>
        <v>0</v>
      </c>
      <c r="M190" s="385">
        <f t="shared" si="46"/>
        <v>9787039.3973337524</v>
      </c>
      <c r="N190" s="13"/>
      <c r="V190" s="305"/>
      <c r="W190" s="305"/>
    </row>
    <row r="191" spans="1:23" ht="45" x14ac:dyDescent="0.25">
      <c r="A191" s="369"/>
      <c r="B191" s="370"/>
      <c r="C191" s="378" t="s">
        <v>49</v>
      </c>
      <c r="D191" s="315">
        <v>129703</v>
      </c>
      <c r="E191" s="397" t="s">
        <v>148</v>
      </c>
      <c r="F191" s="398" t="s">
        <v>148</v>
      </c>
      <c r="G191" s="318" t="s">
        <v>482</v>
      </c>
      <c r="H191" s="319" t="s">
        <v>482</v>
      </c>
      <c r="I191" s="319" t="s">
        <v>482</v>
      </c>
      <c r="J191" s="319" t="s">
        <v>482</v>
      </c>
      <c r="K191" s="319" t="s">
        <v>482</v>
      </c>
      <c r="L191" s="319" t="s">
        <v>482</v>
      </c>
      <c r="M191" s="320">
        <f t="shared" ref="M191" si="47">SUM(H191:L191)</f>
        <v>0</v>
      </c>
      <c r="N191" s="13"/>
      <c r="V191" s="305"/>
      <c r="W191" s="305"/>
    </row>
    <row r="192" spans="1:23" x14ac:dyDescent="0.25">
      <c r="A192" s="369"/>
      <c r="B192" s="370"/>
      <c r="C192" s="379" t="str">
        <f>+C191&amp;" Total"</f>
        <v>2.3.4 Outreach and Relationship Management with existing and new Registry and Registrar Community members Total</v>
      </c>
      <c r="D192" s="380"/>
      <c r="E192" s="381"/>
      <c r="F192" s="382"/>
      <c r="G192" s="383">
        <f t="shared" ref="G192:M192" si="48">SUM(G191:G191)</f>
        <v>0</v>
      </c>
      <c r="H192" s="384">
        <f t="shared" si="48"/>
        <v>0</v>
      </c>
      <c r="I192" s="384">
        <f t="shared" si="48"/>
        <v>0</v>
      </c>
      <c r="J192" s="384">
        <f t="shared" si="48"/>
        <v>0</v>
      </c>
      <c r="K192" s="384">
        <f t="shared" si="48"/>
        <v>0</v>
      </c>
      <c r="L192" s="384">
        <f t="shared" si="48"/>
        <v>0</v>
      </c>
      <c r="M192" s="385">
        <f t="shared" si="48"/>
        <v>0</v>
      </c>
      <c r="N192" s="13"/>
      <c r="V192" s="305"/>
      <c r="W192" s="305"/>
    </row>
    <row r="193" spans="1:23" ht="30" x14ac:dyDescent="0.25">
      <c r="A193" s="369"/>
      <c r="B193" s="370"/>
      <c r="C193" s="371" t="s">
        <v>149</v>
      </c>
      <c r="D193" s="372">
        <v>31900</v>
      </c>
      <c r="E193" s="373" t="s">
        <v>483</v>
      </c>
      <c r="F193" s="374" t="s">
        <v>484</v>
      </c>
      <c r="G193" s="375">
        <v>2.3375000000000004</v>
      </c>
      <c r="H193" s="376">
        <v>428003.64218833717</v>
      </c>
      <c r="I193" s="376">
        <v>114714.8</v>
      </c>
      <c r="J193" s="376">
        <v>20000</v>
      </c>
      <c r="K193" s="376">
        <v>0</v>
      </c>
      <c r="L193" s="376">
        <v>0</v>
      </c>
      <c r="M193" s="377">
        <f t="shared" ref="M193:M197" si="49">SUM(H193:L193)</f>
        <v>562718.44218833721</v>
      </c>
      <c r="N193" s="13"/>
      <c r="V193" s="305"/>
      <c r="W193" s="305"/>
    </row>
    <row r="194" spans="1:23" ht="30" x14ac:dyDescent="0.25">
      <c r="A194" s="369"/>
      <c r="B194" s="370"/>
      <c r="C194" s="371"/>
      <c r="D194" s="17">
        <v>120665</v>
      </c>
      <c r="E194" s="309" t="s">
        <v>485</v>
      </c>
      <c r="F194" s="310" t="s">
        <v>486</v>
      </c>
      <c r="G194" s="311">
        <v>1.7250000000000001</v>
      </c>
      <c r="H194" s="312">
        <v>273308.65954048606</v>
      </c>
      <c r="I194" s="312">
        <v>217825.10400000002</v>
      </c>
      <c r="J194" s="312">
        <v>75000</v>
      </c>
      <c r="K194" s="312">
        <v>0</v>
      </c>
      <c r="L194" s="312">
        <v>0</v>
      </c>
      <c r="M194" s="313">
        <f t="shared" si="49"/>
        <v>566133.76354048611</v>
      </c>
      <c r="N194" s="13"/>
      <c r="V194" s="305"/>
      <c r="W194" s="305"/>
    </row>
    <row r="195" spans="1:23" ht="75" x14ac:dyDescent="0.25">
      <c r="A195" s="369"/>
      <c r="B195" s="370"/>
      <c r="C195" s="371"/>
      <c r="D195" s="372">
        <v>121934</v>
      </c>
      <c r="E195" s="373" t="s">
        <v>487</v>
      </c>
      <c r="F195" s="374" t="s">
        <v>488</v>
      </c>
      <c r="G195" s="375">
        <v>1.0833333333333333</v>
      </c>
      <c r="H195" s="376">
        <v>180614.43060134395</v>
      </c>
      <c r="I195" s="376">
        <v>0</v>
      </c>
      <c r="J195" s="376">
        <v>0</v>
      </c>
      <c r="K195" s="376">
        <v>0</v>
      </c>
      <c r="L195" s="376">
        <v>0</v>
      </c>
      <c r="M195" s="377">
        <f t="shared" si="49"/>
        <v>180614.43060134395</v>
      </c>
      <c r="N195" s="13"/>
      <c r="V195" s="305"/>
      <c r="W195" s="305"/>
    </row>
    <row r="196" spans="1:23" ht="30" x14ac:dyDescent="0.25">
      <c r="A196" s="369"/>
      <c r="B196" s="370"/>
      <c r="C196" s="371"/>
      <c r="D196" s="17">
        <v>152406</v>
      </c>
      <c r="E196" s="309" t="s">
        <v>489</v>
      </c>
      <c r="F196" s="310" t="s">
        <v>490</v>
      </c>
      <c r="G196" s="311">
        <v>0</v>
      </c>
      <c r="H196" s="312">
        <v>0</v>
      </c>
      <c r="I196" s="312">
        <v>4445.666666666667</v>
      </c>
      <c r="J196" s="312">
        <v>0</v>
      </c>
      <c r="K196" s="312">
        <v>98640</v>
      </c>
      <c r="L196" s="312">
        <v>0</v>
      </c>
      <c r="M196" s="313">
        <f t="shared" si="49"/>
        <v>103085.66666666667</v>
      </c>
      <c r="N196" s="13"/>
      <c r="V196" s="305"/>
      <c r="W196" s="305"/>
    </row>
    <row r="197" spans="1:23" ht="30" x14ac:dyDescent="0.25">
      <c r="A197" s="369"/>
      <c r="B197" s="370"/>
      <c r="C197" s="371"/>
      <c r="D197" s="372">
        <v>157926</v>
      </c>
      <c r="E197" s="373" t="s">
        <v>491</v>
      </c>
      <c r="F197" s="374" t="s">
        <v>492</v>
      </c>
      <c r="G197" s="375">
        <v>1.3333333333333333</v>
      </c>
      <c r="H197" s="376">
        <v>189573.31821145304</v>
      </c>
      <c r="I197" s="376">
        <v>0</v>
      </c>
      <c r="J197" s="376">
        <v>0</v>
      </c>
      <c r="K197" s="376">
        <v>0</v>
      </c>
      <c r="L197" s="376">
        <v>0</v>
      </c>
      <c r="M197" s="377">
        <f t="shared" si="49"/>
        <v>189573.31821145304</v>
      </c>
      <c r="N197" s="13"/>
      <c r="V197" s="305"/>
      <c r="W197" s="305"/>
    </row>
    <row r="198" spans="1:23" x14ac:dyDescent="0.25">
      <c r="A198" s="369"/>
      <c r="B198" s="370"/>
      <c r="C198" s="379" t="str">
        <f>+C193&amp;" Total"</f>
        <v>2.3.5 Domain Name Services Total</v>
      </c>
      <c r="D198" s="380"/>
      <c r="E198" s="381"/>
      <c r="F198" s="382"/>
      <c r="G198" s="383">
        <f t="shared" ref="G198:M198" si="50">SUM(G193:G197)</f>
        <v>6.4791666666666661</v>
      </c>
      <c r="H198" s="384">
        <f t="shared" si="50"/>
        <v>1071500.0505416202</v>
      </c>
      <c r="I198" s="384">
        <f t="shared" si="50"/>
        <v>336985.57066666672</v>
      </c>
      <c r="J198" s="384">
        <f t="shared" si="50"/>
        <v>95000</v>
      </c>
      <c r="K198" s="384">
        <f t="shared" si="50"/>
        <v>98640</v>
      </c>
      <c r="L198" s="384">
        <f t="shared" si="50"/>
        <v>0</v>
      </c>
      <c r="M198" s="385">
        <f t="shared" si="50"/>
        <v>1602125.6212082871</v>
      </c>
      <c r="N198" s="13"/>
      <c r="V198" s="305"/>
      <c r="W198" s="305"/>
    </row>
    <row r="199" spans="1:23" ht="30" x14ac:dyDescent="0.25">
      <c r="A199" s="369"/>
      <c r="B199" s="370"/>
      <c r="C199" s="378" t="s">
        <v>150</v>
      </c>
      <c r="D199" s="17">
        <v>12535</v>
      </c>
      <c r="E199" s="309" t="s">
        <v>493</v>
      </c>
      <c r="F199" s="310" t="s">
        <v>494</v>
      </c>
      <c r="G199" s="311">
        <v>0.29166666666666663</v>
      </c>
      <c r="H199" s="312">
        <v>35670.690439737984</v>
      </c>
      <c r="I199" s="312">
        <v>0</v>
      </c>
      <c r="J199" s="312">
        <v>0</v>
      </c>
      <c r="K199" s="312">
        <v>0</v>
      </c>
      <c r="L199" s="312">
        <v>0</v>
      </c>
      <c r="M199" s="313">
        <f t="shared" ref="M199:M200" si="51">SUM(H199:L199)</f>
        <v>35670.690439737984</v>
      </c>
      <c r="N199" s="13"/>
      <c r="V199" s="305"/>
      <c r="W199" s="305"/>
    </row>
    <row r="200" spans="1:23" ht="60" x14ac:dyDescent="0.25">
      <c r="A200" s="369"/>
      <c r="B200" s="370"/>
      <c r="C200" s="378"/>
      <c r="D200" s="372">
        <v>151654</v>
      </c>
      <c r="E200" s="373" t="s">
        <v>495</v>
      </c>
      <c r="F200" s="374" t="s">
        <v>496</v>
      </c>
      <c r="G200" s="375">
        <v>2</v>
      </c>
      <c r="H200" s="376">
        <v>323360.33644061326</v>
      </c>
      <c r="I200" s="376">
        <v>0</v>
      </c>
      <c r="J200" s="376">
        <v>150000</v>
      </c>
      <c r="K200" s="376">
        <v>0</v>
      </c>
      <c r="L200" s="376">
        <v>0</v>
      </c>
      <c r="M200" s="377">
        <f t="shared" si="51"/>
        <v>473360.33644061326</v>
      </c>
      <c r="N200" s="13"/>
      <c r="V200" s="305"/>
      <c r="W200" s="305"/>
    </row>
    <row r="201" spans="1:23" x14ac:dyDescent="0.25">
      <c r="A201" s="369"/>
      <c r="B201" s="370"/>
      <c r="C201" s="379" t="str">
        <f>+C199&amp;" Total"</f>
        <v>2.3.6 Development of Subsequent Procedures for New gTLDs Total</v>
      </c>
      <c r="D201" s="380"/>
      <c r="E201" s="381"/>
      <c r="F201" s="382"/>
      <c r="G201" s="383">
        <f>SUM(G199:G200)</f>
        <v>2.2916666666666665</v>
      </c>
      <c r="H201" s="384">
        <f t="shared" ref="H201:M201" si="52">SUM(H199:H200)</f>
        <v>359031.02688035124</v>
      </c>
      <c r="I201" s="384">
        <f t="shared" si="52"/>
        <v>0</v>
      </c>
      <c r="J201" s="384">
        <f t="shared" si="52"/>
        <v>150000</v>
      </c>
      <c r="K201" s="384">
        <f t="shared" si="52"/>
        <v>0</v>
      </c>
      <c r="L201" s="384">
        <f t="shared" si="52"/>
        <v>0</v>
      </c>
      <c r="M201" s="385">
        <f t="shared" si="52"/>
        <v>509031.02688035124</v>
      </c>
      <c r="N201" s="13"/>
      <c r="V201" s="305"/>
      <c r="W201" s="305"/>
    </row>
    <row r="202" spans="1:23" ht="30" x14ac:dyDescent="0.25">
      <c r="A202" s="369"/>
      <c r="B202" s="370"/>
      <c r="C202" s="378" t="s">
        <v>52</v>
      </c>
      <c r="D202" s="315">
        <v>19104</v>
      </c>
      <c r="E202" s="316" t="s">
        <v>497</v>
      </c>
      <c r="F202" s="317" t="s">
        <v>498</v>
      </c>
      <c r="G202" s="318">
        <v>0</v>
      </c>
      <c r="H202" s="319">
        <v>0</v>
      </c>
      <c r="I202" s="319">
        <v>0</v>
      </c>
      <c r="J202" s="319">
        <v>1422999.9999999998</v>
      </c>
      <c r="K202" s="319">
        <v>0</v>
      </c>
      <c r="L202" s="319">
        <v>0</v>
      </c>
      <c r="M202" s="320">
        <f t="shared" ref="M202" si="53">SUM(H202:L202)</f>
        <v>1422999.9999999998</v>
      </c>
      <c r="N202" s="13"/>
      <c r="V202" s="305"/>
      <c r="W202" s="305"/>
    </row>
    <row r="203" spans="1:23" x14ac:dyDescent="0.25">
      <c r="A203" s="369"/>
      <c r="B203" s="370"/>
      <c r="C203" s="379" t="str">
        <f>+C202&amp;" Total"</f>
        <v>2.3.7 Universal Acceptance Total</v>
      </c>
      <c r="D203" s="380"/>
      <c r="E203" s="381"/>
      <c r="F203" s="382"/>
      <c r="G203" s="383">
        <f t="shared" ref="G203:M203" si="54">SUM(G202:G202)</f>
        <v>0</v>
      </c>
      <c r="H203" s="384">
        <f t="shared" si="54"/>
        <v>0</v>
      </c>
      <c r="I203" s="384">
        <f t="shared" si="54"/>
        <v>0</v>
      </c>
      <c r="J203" s="384">
        <f t="shared" si="54"/>
        <v>1422999.9999999998</v>
      </c>
      <c r="K203" s="384">
        <f t="shared" si="54"/>
        <v>0</v>
      </c>
      <c r="L203" s="384">
        <f t="shared" si="54"/>
        <v>0</v>
      </c>
      <c r="M203" s="385">
        <f t="shared" si="54"/>
        <v>1422999.9999999998</v>
      </c>
      <c r="N203" s="13"/>
      <c r="V203" s="305"/>
      <c r="W203" s="305"/>
    </row>
    <row r="204" spans="1:23" ht="75" x14ac:dyDescent="0.25">
      <c r="A204" s="369"/>
      <c r="B204" s="370"/>
      <c r="C204" s="371" t="s">
        <v>53</v>
      </c>
      <c r="D204" s="17">
        <v>29850</v>
      </c>
      <c r="E204" s="309" t="s">
        <v>499</v>
      </c>
      <c r="F204" s="310" t="s">
        <v>500</v>
      </c>
      <c r="G204" s="311">
        <v>0.39999999999999991</v>
      </c>
      <c r="H204" s="312">
        <v>92172.824250085308</v>
      </c>
      <c r="I204" s="312">
        <v>0</v>
      </c>
      <c r="J204" s="312">
        <v>0</v>
      </c>
      <c r="K204" s="312">
        <v>0</v>
      </c>
      <c r="L204" s="312">
        <v>0</v>
      </c>
      <c r="M204" s="313">
        <f t="shared" ref="M204:M214" si="55">SUM(H204:L204)</f>
        <v>92172.824250085308</v>
      </c>
      <c r="N204" s="13"/>
      <c r="V204" s="305"/>
      <c r="W204" s="305"/>
    </row>
    <row r="205" spans="1:23" ht="105" x14ac:dyDescent="0.25">
      <c r="A205" s="369"/>
      <c r="B205" s="370"/>
      <c r="C205" s="371"/>
      <c r="D205" s="372">
        <v>31787</v>
      </c>
      <c r="E205" s="373" t="s">
        <v>501</v>
      </c>
      <c r="F205" s="374" t="s">
        <v>502</v>
      </c>
      <c r="G205" s="375">
        <v>0.39999999999999991</v>
      </c>
      <c r="H205" s="376">
        <v>92172.824250085308</v>
      </c>
      <c r="I205" s="376">
        <v>0</v>
      </c>
      <c r="J205" s="376">
        <v>200000</v>
      </c>
      <c r="K205" s="376">
        <v>0</v>
      </c>
      <c r="L205" s="376">
        <v>0</v>
      </c>
      <c r="M205" s="377">
        <f t="shared" si="55"/>
        <v>292172.82425008528</v>
      </c>
      <c r="N205" s="13"/>
      <c r="V205" s="305"/>
      <c r="W205" s="305"/>
    </row>
    <row r="206" spans="1:23" ht="30" x14ac:dyDescent="0.25">
      <c r="A206" s="369"/>
      <c r="B206" s="370"/>
      <c r="C206" s="371"/>
      <c r="D206" s="17">
        <v>32065</v>
      </c>
      <c r="E206" s="309" t="s">
        <v>503</v>
      </c>
      <c r="F206" s="310" t="s">
        <v>504</v>
      </c>
      <c r="G206" s="311">
        <v>0.39999999999999991</v>
      </c>
      <c r="H206" s="312">
        <v>92172.824250085308</v>
      </c>
      <c r="I206" s="312">
        <v>0</v>
      </c>
      <c r="J206" s="312">
        <v>0</v>
      </c>
      <c r="K206" s="312">
        <v>0</v>
      </c>
      <c r="L206" s="312">
        <v>0</v>
      </c>
      <c r="M206" s="313">
        <f t="shared" si="55"/>
        <v>92172.824250085308</v>
      </c>
      <c r="N206" s="13"/>
      <c r="V206" s="305"/>
      <c r="W206" s="305"/>
    </row>
    <row r="207" spans="1:23" ht="60" x14ac:dyDescent="0.25">
      <c r="A207" s="369"/>
      <c r="B207" s="370"/>
      <c r="C207" s="371"/>
      <c r="D207" s="372">
        <v>152452</v>
      </c>
      <c r="E207" s="373" t="s">
        <v>505</v>
      </c>
      <c r="F207" s="374" t="s">
        <v>506</v>
      </c>
      <c r="G207" s="375">
        <v>4.9999999999999996E-2</v>
      </c>
      <c r="H207" s="376">
        <v>6905.424957272473</v>
      </c>
      <c r="I207" s="376">
        <v>0</v>
      </c>
      <c r="J207" s="376">
        <v>24000</v>
      </c>
      <c r="K207" s="376">
        <v>0</v>
      </c>
      <c r="L207" s="376">
        <v>0</v>
      </c>
      <c r="M207" s="377">
        <f t="shared" si="55"/>
        <v>30905.424957272473</v>
      </c>
      <c r="N207" s="13"/>
      <c r="V207" s="305"/>
      <c r="W207" s="305"/>
    </row>
    <row r="208" spans="1:23" ht="75" x14ac:dyDescent="0.25">
      <c r="A208" s="369"/>
      <c r="B208" s="370"/>
      <c r="C208" s="371"/>
      <c r="D208" s="17">
        <v>152454</v>
      </c>
      <c r="E208" s="309" t="s">
        <v>507</v>
      </c>
      <c r="F208" s="310" t="s">
        <v>508</v>
      </c>
      <c r="G208" s="311">
        <v>9.9999999999999992E-2</v>
      </c>
      <c r="H208" s="312">
        <v>10941.02876706373</v>
      </c>
      <c r="I208" s="312">
        <v>0</v>
      </c>
      <c r="J208" s="312">
        <v>129996</v>
      </c>
      <c r="K208" s="312">
        <v>0</v>
      </c>
      <c r="L208" s="312">
        <v>0</v>
      </c>
      <c r="M208" s="313">
        <f t="shared" si="55"/>
        <v>140937.02876706372</v>
      </c>
      <c r="N208" s="13"/>
      <c r="V208" s="305"/>
      <c r="W208" s="305"/>
    </row>
    <row r="209" spans="1:23" ht="30" x14ac:dyDescent="0.25">
      <c r="A209" s="369"/>
      <c r="B209" s="370"/>
      <c r="C209" s="371"/>
      <c r="D209" s="372">
        <v>152456</v>
      </c>
      <c r="E209" s="373" t="s">
        <v>509</v>
      </c>
      <c r="F209" s="374" t="s">
        <v>510</v>
      </c>
      <c r="G209" s="375">
        <v>4.9999999999999996E-2</v>
      </c>
      <c r="H209" s="376">
        <v>4035.6038097912574</v>
      </c>
      <c r="I209" s="376">
        <v>0</v>
      </c>
      <c r="J209" s="376">
        <v>0</v>
      </c>
      <c r="K209" s="376">
        <v>0</v>
      </c>
      <c r="L209" s="376">
        <v>0</v>
      </c>
      <c r="M209" s="377">
        <f t="shared" si="55"/>
        <v>4035.6038097912574</v>
      </c>
      <c r="N209" s="13"/>
      <c r="V209" s="305"/>
      <c r="W209" s="305"/>
    </row>
    <row r="210" spans="1:23" ht="45" x14ac:dyDescent="0.25">
      <c r="A210" s="369"/>
      <c r="B210" s="370"/>
      <c r="C210" s="371"/>
      <c r="D210" s="17">
        <v>152458</v>
      </c>
      <c r="E210" s="309" t="s">
        <v>511</v>
      </c>
      <c r="F210" s="310" t="s">
        <v>512</v>
      </c>
      <c r="G210" s="311">
        <v>4.9999999999999996E-2</v>
      </c>
      <c r="H210" s="312">
        <v>4035.6038097912574</v>
      </c>
      <c r="I210" s="312">
        <v>0</v>
      </c>
      <c r="J210" s="312">
        <v>0</v>
      </c>
      <c r="K210" s="312">
        <v>0</v>
      </c>
      <c r="L210" s="312">
        <v>0</v>
      </c>
      <c r="M210" s="313">
        <f t="shared" si="55"/>
        <v>4035.6038097912574</v>
      </c>
      <c r="N210" s="13"/>
      <c r="V210" s="305"/>
      <c r="W210" s="305"/>
    </row>
    <row r="211" spans="1:23" ht="30" x14ac:dyDescent="0.25">
      <c r="A211" s="369"/>
      <c r="B211" s="370"/>
      <c r="C211" s="371"/>
      <c r="D211" s="372">
        <v>152460</v>
      </c>
      <c r="E211" s="373" t="s">
        <v>513</v>
      </c>
      <c r="F211" s="374" t="s">
        <v>514</v>
      </c>
      <c r="G211" s="375">
        <v>3.350000000000001</v>
      </c>
      <c r="H211" s="376">
        <v>566025.71194412897</v>
      </c>
      <c r="I211" s="376">
        <v>0</v>
      </c>
      <c r="J211" s="376">
        <v>0</v>
      </c>
      <c r="K211" s="376">
        <v>0</v>
      </c>
      <c r="L211" s="376">
        <v>0</v>
      </c>
      <c r="M211" s="377">
        <f t="shared" si="55"/>
        <v>566025.71194412897</v>
      </c>
      <c r="N211" s="13"/>
      <c r="V211" s="305"/>
      <c r="W211" s="305"/>
    </row>
    <row r="212" spans="1:23" ht="75" x14ac:dyDescent="0.25">
      <c r="A212" s="369"/>
      <c r="B212" s="370"/>
      <c r="C212" s="371"/>
      <c r="D212" s="17">
        <v>152462</v>
      </c>
      <c r="E212" s="309" t="s">
        <v>515</v>
      </c>
      <c r="F212" s="310" t="s">
        <v>516</v>
      </c>
      <c r="G212" s="311">
        <v>4.1500000000000004</v>
      </c>
      <c r="H212" s="312">
        <v>596554.15117443528</v>
      </c>
      <c r="I212" s="312">
        <v>44270.666666666672</v>
      </c>
      <c r="J212" s="312">
        <v>0</v>
      </c>
      <c r="K212" s="312">
        <v>0</v>
      </c>
      <c r="L212" s="312">
        <v>0</v>
      </c>
      <c r="M212" s="313">
        <f t="shared" si="55"/>
        <v>640824.8178411019</v>
      </c>
      <c r="N212" s="13"/>
      <c r="V212" s="305"/>
      <c r="W212" s="305"/>
    </row>
    <row r="213" spans="1:23" ht="30" x14ac:dyDescent="0.25">
      <c r="A213" s="369"/>
      <c r="B213" s="370"/>
      <c r="C213" s="371"/>
      <c r="D213" s="372">
        <v>152464</v>
      </c>
      <c r="E213" s="373" t="s">
        <v>517</v>
      </c>
      <c r="F213" s="374" t="s">
        <v>518</v>
      </c>
      <c r="G213" s="375">
        <v>1.35</v>
      </c>
      <c r="H213" s="376">
        <v>269483.00948533008</v>
      </c>
      <c r="I213" s="376">
        <v>73508.666666666657</v>
      </c>
      <c r="J213" s="376">
        <v>0</v>
      </c>
      <c r="K213" s="376">
        <v>0</v>
      </c>
      <c r="L213" s="376">
        <v>0</v>
      </c>
      <c r="M213" s="377">
        <f t="shared" si="55"/>
        <v>342991.67615199671</v>
      </c>
      <c r="N213" s="13"/>
      <c r="V213" s="305"/>
      <c r="W213" s="305"/>
    </row>
    <row r="214" spans="1:23" x14ac:dyDescent="0.25">
      <c r="A214" s="369"/>
      <c r="B214" s="370"/>
      <c r="C214" s="371"/>
      <c r="D214" s="17">
        <v>152652</v>
      </c>
      <c r="E214" s="309" t="s">
        <v>519</v>
      </c>
      <c r="F214" s="310" t="s">
        <v>520</v>
      </c>
      <c r="G214" s="311">
        <v>9.9999999999999992E-2</v>
      </c>
      <c r="H214" s="312">
        <v>24006.635154775598</v>
      </c>
      <c r="I214" s="312">
        <v>0</v>
      </c>
      <c r="J214" s="312">
        <v>0</v>
      </c>
      <c r="K214" s="312">
        <v>0</v>
      </c>
      <c r="L214" s="312">
        <v>0</v>
      </c>
      <c r="M214" s="313">
        <f t="shared" si="55"/>
        <v>24006.635154775598</v>
      </c>
      <c r="N214" s="13"/>
      <c r="V214" s="305"/>
      <c r="W214" s="305"/>
    </row>
    <row r="215" spans="1:23" x14ac:dyDescent="0.25">
      <c r="A215" s="369"/>
      <c r="B215" s="370"/>
      <c r="C215" s="379" t="str">
        <f>+C204&amp;" Total"</f>
        <v>2.3.8 Registry Services Total</v>
      </c>
      <c r="D215" s="380"/>
      <c r="E215" s="381"/>
      <c r="F215" s="382"/>
      <c r="G215" s="383">
        <f t="shared" ref="G215:M215" si="56">SUM(G204:G214)</f>
        <v>10.4</v>
      </c>
      <c r="H215" s="384">
        <f t="shared" si="56"/>
        <v>1758505.6418528447</v>
      </c>
      <c r="I215" s="384">
        <f t="shared" si="56"/>
        <v>117779.33333333333</v>
      </c>
      <c r="J215" s="384">
        <f t="shared" si="56"/>
        <v>353996</v>
      </c>
      <c r="K215" s="384">
        <f t="shared" si="56"/>
        <v>0</v>
      </c>
      <c r="L215" s="384">
        <f t="shared" si="56"/>
        <v>0</v>
      </c>
      <c r="M215" s="385">
        <f t="shared" si="56"/>
        <v>2230280.975186178</v>
      </c>
      <c r="N215" s="13"/>
      <c r="V215" s="305"/>
      <c r="W215" s="305"/>
    </row>
    <row r="216" spans="1:23" ht="60" x14ac:dyDescent="0.25">
      <c r="A216" s="369"/>
      <c r="B216" s="370"/>
      <c r="C216" s="378" t="s">
        <v>54</v>
      </c>
      <c r="D216" s="372">
        <v>26317</v>
      </c>
      <c r="E216" s="373" t="s">
        <v>521</v>
      </c>
      <c r="F216" s="374" t="s">
        <v>522</v>
      </c>
      <c r="G216" s="375">
        <v>1.3333333333333333</v>
      </c>
      <c r="H216" s="376">
        <v>244578.77535330396</v>
      </c>
      <c r="I216" s="376">
        <v>0</v>
      </c>
      <c r="J216" s="376">
        <v>100000</v>
      </c>
      <c r="K216" s="376">
        <v>0</v>
      </c>
      <c r="L216" s="376">
        <v>0</v>
      </c>
      <c r="M216" s="377">
        <f t="shared" ref="M216:M221" si="57">SUM(H216:L216)</f>
        <v>344578.77535330399</v>
      </c>
      <c r="N216" s="13"/>
      <c r="V216" s="305"/>
      <c r="W216" s="305"/>
    </row>
    <row r="217" spans="1:23" ht="30" x14ac:dyDescent="0.25">
      <c r="A217" s="369"/>
      <c r="B217" s="370"/>
      <c r="C217" s="378"/>
      <c r="D217" s="17">
        <v>111857</v>
      </c>
      <c r="E217" s="309" t="s">
        <v>523</v>
      </c>
      <c r="F217" s="310" t="s">
        <v>524</v>
      </c>
      <c r="G217" s="311">
        <v>4.208333333333333</v>
      </c>
      <c r="H217" s="312">
        <v>660975.91004905361</v>
      </c>
      <c r="I217" s="312">
        <v>18197.666666666668</v>
      </c>
      <c r="J217" s="312">
        <v>508000</v>
      </c>
      <c r="K217" s="312">
        <v>0</v>
      </c>
      <c r="L217" s="312">
        <v>0</v>
      </c>
      <c r="M217" s="313">
        <f t="shared" si="57"/>
        <v>1187173.5767157204</v>
      </c>
      <c r="N217" s="13"/>
      <c r="V217" s="305"/>
      <c r="W217" s="305"/>
    </row>
    <row r="218" spans="1:23" ht="45" x14ac:dyDescent="0.25">
      <c r="A218" s="369"/>
      <c r="B218" s="370"/>
      <c r="C218" s="378"/>
      <c r="D218" s="372">
        <v>125378</v>
      </c>
      <c r="E218" s="373" t="s">
        <v>525</v>
      </c>
      <c r="F218" s="374" t="s">
        <v>526</v>
      </c>
      <c r="G218" s="375">
        <v>0</v>
      </c>
      <c r="H218" s="376">
        <v>0</v>
      </c>
      <c r="I218" s="376">
        <v>0</v>
      </c>
      <c r="J218" s="376">
        <v>0</v>
      </c>
      <c r="K218" s="376">
        <v>21600</v>
      </c>
      <c r="L218" s="376">
        <v>0</v>
      </c>
      <c r="M218" s="377">
        <f t="shared" si="57"/>
        <v>21600</v>
      </c>
      <c r="N218" s="13"/>
      <c r="V218" s="305"/>
      <c r="W218" s="305"/>
    </row>
    <row r="219" spans="1:23" ht="30" x14ac:dyDescent="0.25">
      <c r="A219" s="369"/>
      <c r="B219" s="370"/>
      <c r="C219" s="378"/>
      <c r="D219" s="17">
        <v>154218</v>
      </c>
      <c r="E219" s="309" t="s">
        <v>527</v>
      </c>
      <c r="F219" s="310" t="s">
        <v>528</v>
      </c>
      <c r="G219" s="311">
        <v>1.25</v>
      </c>
      <c r="H219" s="312">
        <v>150439.90903696092</v>
      </c>
      <c r="I219" s="312">
        <v>0</v>
      </c>
      <c r="J219" s="312">
        <v>100000</v>
      </c>
      <c r="K219" s="312">
        <v>0</v>
      </c>
      <c r="L219" s="312">
        <v>0</v>
      </c>
      <c r="M219" s="313">
        <f t="shared" si="57"/>
        <v>250439.90903696092</v>
      </c>
      <c r="N219" s="13"/>
      <c r="V219" s="305"/>
      <c r="W219" s="305"/>
    </row>
    <row r="220" spans="1:23" ht="60" x14ac:dyDescent="0.25">
      <c r="A220" s="369"/>
      <c r="B220" s="370"/>
      <c r="C220" s="378"/>
      <c r="D220" s="372">
        <v>157924</v>
      </c>
      <c r="E220" s="373" t="s">
        <v>529</v>
      </c>
      <c r="F220" s="374" t="s">
        <v>530</v>
      </c>
      <c r="G220" s="375">
        <v>0.5</v>
      </c>
      <c r="H220" s="376">
        <v>72187.26310851681</v>
      </c>
      <c r="I220" s="376">
        <v>0</v>
      </c>
      <c r="J220" s="376">
        <v>0</v>
      </c>
      <c r="K220" s="376">
        <v>0</v>
      </c>
      <c r="L220" s="376">
        <v>0</v>
      </c>
      <c r="M220" s="377">
        <f t="shared" si="57"/>
        <v>72187.26310851681</v>
      </c>
      <c r="N220" s="13"/>
      <c r="V220" s="305"/>
      <c r="W220" s="305"/>
    </row>
    <row r="221" spans="1:23" x14ac:dyDescent="0.25">
      <c r="A221" s="369"/>
      <c r="B221" s="370"/>
      <c r="C221" s="378"/>
      <c r="D221" s="17">
        <v>157925</v>
      </c>
      <c r="E221" s="309" t="s">
        <v>531</v>
      </c>
      <c r="F221" s="310" t="s">
        <v>532</v>
      </c>
      <c r="G221" s="311">
        <v>1.5833333333333333</v>
      </c>
      <c r="H221" s="312">
        <v>280672.4069075624</v>
      </c>
      <c r="I221" s="312">
        <v>0</v>
      </c>
      <c r="J221" s="312">
        <v>0</v>
      </c>
      <c r="K221" s="312">
        <v>0</v>
      </c>
      <c r="L221" s="312">
        <v>0</v>
      </c>
      <c r="M221" s="313">
        <f t="shared" si="57"/>
        <v>280672.4069075624</v>
      </c>
      <c r="N221" s="13"/>
      <c r="V221" s="305"/>
      <c r="W221" s="305"/>
    </row>
    <row r="222" spans="1:23" x14ac:dyDescent="0.25">
      <c r="A222" s="369"/>
      <c r="B222" s="370"/>
      <c r="C222" s="379" t="str">
        <f>+C216&amp;" Total"</f>
        <v>2.3.9 Registrar Services Total</v>
      </c>
      <c r="D222" s="380"/>
      <c r="E222" s="381"/>
      <c r="F222" s="382"/>
      <c r="G222" s="383">
        <f>SUM(G216:G221)</f>
        <v>8.875</v>
      </c>
      <c r="H222" s="384">
        <f t="shared" ref="H222:M222" si="58">SUM(H216:H221)</f>
        <v>1408854.2644553976</v>
      </c>
      <c r="I222" s="384">
        <f t="shared" si="58"/>
        <v>18197.666666666668</v>
      </c>
      <c r="J222" s="384">
        <f t="shared" si="58"/>
        <v>708000</v>
      </c>
      <c r="K222" s="384">
        <f t="shared" si="58"/>
        <v>21600</v>
      </c>
      <c r="L222" s="384">
        <f t="shared" si="58"/>
        <v>0</v>
      </c>
      <c r="M222" s="385">
        <f t="shared" si="58"/>
        <v>2156651.9311220646</v>
      </c>
      <c r="N222" s="13"/>
      <c r="V222" s="305"/>
      <c r="W222" s="305"/>
    </row>
    <row r="223" spans="1:23" x14ac:dyDescent="0.25">
      <c r="A223" s="369"/>
      <c r="B223" s="370"/>
      <c r="C223" s="371" t="s">
        <v>55</v>
      </c>
      <c r="D223" s="315">
        <v>152612</v>
      </c>
      <c r="E223" s="316" t="s">
        <v>533</v>
      </c>
      <c r="F223" s="317" t="s">
        <v>534</v>
      </c>
      <c r="G223" s="318">
        <v>0.6</v>
      </c>
      <c r="H223" s="319">
        <v>96258.080998115343</v>
      </c>
      <c r="I223" s="319">
        <v>25140</v>
      </c>
      <c r="J223" s="319">
        <v>0</v>
      </c>
      <c r="K223" s="319">
        <v>26440</v>
      </c>
      <c r="L223" s="319">
        <v>0</v>
      </c>
      <c r="M223" s="320">
        <f t="shared" ref="M223:M224" si="59">SUM(H223:L223)</f>
        <v>147838.08099811536</v>
      </c>
      <c r="N223" s="13"/>
      <c r="V223" s="305"/>
      <c r="W223" s="305"/>
    </row>
    <row r="224" spans="1:23" ht="30" x14ac:dyDescent="0.25">
      <c r="A224" s="369"/>
      <c r="B224" s="370"/>
      <c r="C224" s="371"/>
      <c r="D224" s="372">
        <v>152614</v>
      </c>
      <c r="E224" s="373" t="s">
        <v>535</v>
      </c>
      <c r="F224" s="374" t="s">
        <v>536</v>
      </c>
      <c r="G224" s="375">
        <v>1.45</v>
      </c>
      <c r="H224" s="376">
        <v>245596.6789170882</v>
      </c>
      <c r="I224" s="376">
        <v>0</v>
      </c>
      <c r="J224" s="376">
        <v>240000</v>
      </c>
      <c r="K224" s="376">
        <v>0</v>
      </c>
      <c r="L224" s="376">
        <v>0</v>
      </c>
      <c r="M224" s="377">
        <f t="shared" si="59"/>
        <v>485596.6789170882</v>
      </c>
      <c r="N224" s="13"/>
      <c r="V224" s="305"/>
      <c r="W224" s="305"/>
    </row>
    <row r="225" spans="1:23" x14ac:dyDescent="0.25">
      <c r="A225" s="369"/>
      <c r="B225" s="370"/>
      <c r="C225" s="379" t="str">
        <f>+C223&amp;" Total"</f>
        <v>2.3.10 Registrant Services Total</v>
      </c>
      <c r="D225" s="380"/>
      <c r="E225" s="381"/>
      <c r="F225" s="382"/>
      <c r="G225" s="383">
        <f t="shared" ref="G225:M225" si="60">SUM(G223:G224)</f>
        <v>2.0499999999999998</v>
      </c>
      <c r="H225" s="399">
        <f t="shared" si="60"/>
        <v>341854.75991520355</v>
      </c>
      <c r="I225" s="399">
        <f t="shared" si="60"/>
        <v>25140</v>
      </c>
      <c r="J225" s="399">
        <f t="shared" si="60"/>
        <v>240000</v>
      </c>
      <c r="K225" s="399">
        <f t="shared" si="60"/>
        <v>26440</v>
      </c>
      <c r="L225" s="399">
        <f t="shared" si="60"/>
        <v>0</v>
      </c>
      <c r="M225" s="400">
        <f t="shared" si="60"/>
        <v>633434.75991520355</v>
      </c>
      <c r="N225" s="13"/>
      <c r="V225" s="305"/>
      <c r="W225" s="305"/>
    </row>
    <row r="226" spans="1:23" x14ac:dyDescent="0.25">
      <c r="A226" s="369"/>
      <c r="B226" s="401" t="str">
        <f>+B171&amp;" Total"</f>
        <v>2.3 Support the evolution of domain name marketplace to be robust, stable and trusted Total</v>
      </c>
      <c r="C226" s="402"/>
      <c r="D226" s="403"/>
      <c r="E226" s="402"/>
      <c r="F226" s="404"/>
      <c r="G226" s="405">
        <f t="shared" ref="G226:M226" si="61">+G174+G182+G190+G192+G198+G201+G203+G215+G222+G225</f>
        <v>39.698667666666665</v>
      </c>
      <c r="H226" s="406">
        <f t="shared" si="61"/>
        <v>9511888.9300714936</v>
      </c>
      <c r="I226" s="406">
        <f t="shared" si="61"/>
        <v>1298613.3708392212</v>
      </c>
      <c r="J226" s="406">
        <f t="shared" si="61"/>
        <v>8937361.2306594886</v>
      </c>
      <c r="K226" s="406">
        <f t="shared" si="61"/>
        <v>812419.20730536012</v>
      </c>
      <c r="L226" s="406">
        <f t="shared" si="61"/>
        <v>72000</v>
      </c>
      <c r="M226" s="407">
        <f t="shared" si="61"/>
        <v>20632282.738875568</v>
      </c>
      <c r="N226" s="13"/>
      <c r="V226" s="305"/>
      <c r="W226" s="305"/>
    </row>
    <row r="227" spans="1:23" ht="15.75" thickBot="1" x14ac:dyDescent="0.3">
      <c r="A227" s="408" t="s">
        <v>151</v>
      </c>
      <c r="B227" s="409"/>
      <c r="C227" s="410"/>
      <c r="D227" s="411"/>
      <c r="E227" s="410"/>
      <c r="F227" s="412"/>
      <c r="G227" s="413">
        <f t="shared" ref="G227:M227" si="62">G226+G170+G150</f>
        <v>121.10865100000001</v>
      </c>
      <c r="H227" s="414">
        <f t="shared" si="62"/>
        <v>24674846.917606808</v>
      </c>
      <c r="I227" s="414">
        <f t="shared" si="62"/>
        <v>3316300.8057303568</v>
      </c>
      <c r="J227" s="414">
        <f t="shared" si="62"/>
        <v>14233836.106909534</v>
      </c>
      <c r="K227" s="414">
        <f t="shared" si="62"/>
        <v>3236374.2073053601</v>
      </c>
      <c r="L227" s="414">
        <f t="shared" si="62"/>
        <v>302000</v>
      </c>
      <c r="M227" s="415">
        <f t="shared" si="62"/>
        <v>45763358.037552059</v>
      </c>
      <c r="N227" s="13"/>
      <c r="V227" s="305"/>
      <c r="W227" s="305"/>
    </row>
    <row r="228" spans="1:23" x14ac:dyDescent="0.25">
      <c r="A228" s="416" t="s">
        <v>152</v>
      </c>
      <c r="B228" s="417" t="s">
        <v>59</v>
      </c>
      <c r="C228" s="418" t="s">
        <v>60</v>
      </c>
      <c r="D228" s="17">
        <v>26006</v>
      </c>
      <c r="E228" s="309" t="s">
        <v>537</v>
      </c>
      <c r="F228" s="310" t="s">
        <v>538</v>
      </c>
      <c r="G228" s="342">
        <v>1.05</v>
      </c>
      <c r="H228" s="343">
        <v>216708.21166463234</v>
      </c>
      <c r="I228" s="343">
        <v>25289.333333333343</v>
      </c>
      <c r="J228" s="343">
        <v>510000</v>
      </c>
      <c r="K228" s="343">
        <v>0</v>
      </c>
      <c r="L228" s="343">
        <v>0</v>
      </c>
      <c r="M228" s="344">
        <f t="shared" ref="M228:M233" si="63">SUM(H228:L228)</f>
        <v>751997.54499796568</v>
      </c>
      <c r="N228" s="13"/>
      <c r="V228" s="305"/>
      <c r="W228" s="305"/>
    </row>
    <row r="229" spans="1:23" ht="60" x14ac:dyDescent="0.25">
      <c r="A229" s="419"/>
      <c r="B229" s="420"/>
      <c r="C229" s="421"/>
      <c r="D229" s="422">
        <v>123559</v>
      </c>
      <c r="E229" s="423" t="s">
        <v>539</v>
      </c>
      <c r="F229" s="424" t="s">
        <v>540</v>
      </c>
      <c r="G229" s="425">
        <v>4.583333333333333E-2</v>
      </c>
      <c r="H229" s="426">
        <v>13206.54549425762</v>
      </c>
      <c r="I229" s="426">
        <v>0</v>
      </c>
      <c r="J229" s="426">
        <v>20000</v>
      </c>
      <c r="K229" s="426">
        <v>0</v>
      </c>
      <c r="L229" s="426">
        <v>0</v>
      </c>
      <c r="M229" s="427">
        <f t="shared" si="63"/>
        <v>33206.545494257618</v>
      </c>
      <c r="N229" s="13"/>
      <c r="V229" s="305"/>
      <c r="W229" s="305"/>
    </row>
    <row r="230" spans="1:23" x14ac:dyDescent="0.25">
      <c r="A230" s="419"/>
      <c r="B230" s="420"/>
      <c r="C230" s="421"/>
      <c r="D230" s="17">
        <v>152404</v>
      </c>
      <c r="E230" s="309" t="s">
        <v>541</v>
      </c>
      <c r="F230" s="310" t="s">
        <v>542</v>
      </c>
      <c r="G230" s="311">
        <v>0.57500000000000007</v>
      </c>
      <c r="H230" s="312">
        <v>167299.32098793934</v>
      </c>
      <c r="I230" s="312">
        <v>0</v>
      </c>
      <c r="J230" s="312">
        <v>39000</v>
      </c>
      <c r="K230" s="312">
        <v>0</v>
      </c>
      <c r="L230" s="312">
        <v>0</v>
      </c>
      <c r="M230" s="313">
        <f t="shared" si="63"/>
        <v>206299.32098793934</v>
      </c>
      <c r="N230" s="13"/>
      <c r="V230" s="305"/>
      <c r="W230" s="305"/>
    </row>
    <row r="231" spans="1:23" ht="60" x14ac:dyDescent="0.25">
      <c r="A231" s="419"/>
      <c r="B231" s="420"/>
      <c r="C231" s="421"/>
      <c r="D231" s="422">
        <v>152413</v>
      </c>
      <c r="E231" s="423" t="s">
        <v>543</v>
      </c>
      <c r="F231" s="424" t="s">
        <v>544</v>
      </c>
      <c r="G231" s="425">
        <v>4.1750000000000007</v>
      </c>
      <c r="H231" s="426">
        <v>615816.20973371947</v>
      </c>
      <c r="I231" s="426">
        <v>213559.33333333337</v>
      </c>
      <c r="J231" s="426">
        <v>50000</v>
      </c>
      <c r="K231" s="426">
        <v>47265</v>
      </c>
      <c r="L231" s="426">
        <v>0</v>
      </c>
      <c r="M231" s="427">
        <f t="shared" si="63"/>
        <v>926640.54306705284</v>
      </c>
      <c r="N231" s="13"/>
      <c r="V231" s="305"/>
      <c r="W231" s="305"/>
    </row>
    <row r="232" spans="1:23" x14ac:dyDescent="0.25">
      <c r="A232" s="419"/>
      <c r="B232" s="420"/>
      <c r="C232" s="421"/>
      <c r="D232" s="17">
        <v>152557</v>
      </c>
      <c r="E232" s="309" t="s">
        <v>545</v>
      </c>
      <c r="F232" s="310" t="s">
        <v>546</v>
      </c>
      <c r="G232" s="311">
        <v>0.31249999999999994</v>
      </c>
      <c r="H232" s="312">
        <v>86821.762565461046</v>
      </c>
      <c r="I232" s="312">
        <v>0</v>
      </c>
      <c r="J232" s="312">
        <v>0</v>
      </c>
      <c r="K232" s="312">
        <v>0</v>
      </c>
      <c r="L232" s="312">
        <v>0</v>
      </c>
      <c r="M232" s="313">
        <f t="shared" si="63"/>
        <v>86821.762565461046</v>
      </c>
      <c r="N232" s="13"/>
      <c r="V232" s="305"/>
      <c r="W232" s="305"/>
    </row>
    <row r="233" spans="1:23" ht="30" x14ac:dyDescent="0.25">
      <c r="A233" s="419"/>
      <c r="B233" s="420"/>
      <c r="C233" s="421"/>
      <c r="D233" s="422">
        <v>152973</v>
      </c>
      <c r="E233" s="423" t="s">
        <v>547</v>
      </c>
      <c r="F233" s="424" t="s">
        <v>548</v>
      </c>
      <c r="G233" s="425">
        <v>0.35</v>
      </c>
      <c r="H233" s="426">
        <v>58682.000000000015</v>
      </c>
      <c r="I233" s="426">
        <v>0</v>
      </c>
      <c r="J233" s="426">
        <v>0</v>
      </c>
      <c r="K233" s="426">
        <v>0</v>
      </c>
      <c r="L233" s="426">
        <v>0</v>
      </c>
      <c r="M233" s="427">
        <f t="shared" si="63"/>
        <v>58682.000000000015</v>
      </c>
      <c r="N233" s="13"/>
      <c r="V233" s="305"/>
      <c r="W233" s="305"/>
    </row>
    <row r="234" spans="1:23" x14ac:dyDescent="0.25">
      <c r="A234" s="419"/>
      <c r="B234" s="420"/>
      <c r="C234" s="428" t="str">
        <f>+C228&amp;" Total"</f>
        <v>3.1.1 Strategic and Operating Planning Total</v>
      </c>
      <c r="D234" s="429"/>
      <c r="E234" s="430"/>
      <c r="F234" s="431"/>
      <c r="G234" s="432">
        <f t="shared" ref="G234:M234" si="64">SUM(G228:G233)</f>
        <v>6.5083333333333337</v>
      </c>
      <c r="H234" s="433">
        <f t="shared" si="64"/>
        <v>1158534.0504460097</v>
      </c>
      <c r="I234" s="433">
        <f t="shared" si="64"/>
        <v>238848.66666666672</v>
      </c>
      <c r="J234" s="433">
        <f t="shared" si="64"/>
        <v>619000</v>
      </c>
      <c r="K234" s="433">
        <f t="shared" si="64"/>
        <v>47265</v>
      </c>
      <c r="L234" s="433">
        <f t="shared" si="64"/>
        <v>0</v>
      </c>
      <c r="M234" s="434">
        <f t="shared" si="64"/>
        <v>2063647.7171126765</v>
      </c>
      <c r="N234" s="13"/>
      <c r="V234" s="305"/>
      <c r="W234" s="305"/>
    </row>
    <row r="235" spans="1:23" x14ac:dyDescent="0.25">
      <c r="A235" s="419"/>
      <c r="B235" s="420"/>
      <c r="C235" s="435" t="s">
        <v>61</v>
      </c>
      <c r="D235" s="436">
        <v>153503</v>
      </c>
      <c r="E235" s="437" t="s">
        <v>549</v>
      </c>
      <c r="F235" s="438" t="s">
        <v>550</v>
      </c>
      <c r="G235" s="311">
        <v>15.82</v>
      </c>
      <c r="H235" s="330">
        <v>2286125.7333590221</v>
      </c>
      <c r="I235" s="330">
        <v>50000</v>
      </c>
      <c r="J235" s="330">
        <v>279600</v>
      </c>
      <c r="K235" s="330">
        <v>1414300.0000000005</v>
      </c>
      <c r="L235" s="330">
        <v>0</v>
      </c>
      <c r="M235" s="331">
        <f t="shared" ref="M235:M236" si="65">SUM(H235:L235)</f>
        <v>4030025.7333590225</v>
      </c>
      <c r="N235" s="13"/>
      <c r="V235" s="305"/>
      <c r="W235" s="305"/>
    </row>
    <row r="236" spans="1:23" x14ac:dyDescent="0.25">
      <c r="A236" s="419"/>
      <c r="B236" s="420"/>
      <c r="C236" s="435"/>
      <c r="D236" s="422">
        <v>153504</v>
      </c>
      <c r="E236" s="423" t="s">
        <v>551</v>
      </c>
      <c r="F236" s="424" t="s">
        <v>552</v>
      </c>
      <c r="G236" s="425">
        <v>2.1</v>
      </c>
      <c r="H236" s="426">
        <v>414671.95757444086</v>
      </c>
      <c r="I236" s="426">
        <v>0</v>
      </c>
      <c r="J236" s="426">
        <v>0</v>
      </c>
      <c r="K236" s="426">
        <v>0</v>
      </c>
      <c r="L236" s="426">
        <v>0</v>
      </c>
      <c r="M236" s="427">
        <f t="shared" si="65"/>
        <v>414671.95757444086</v>
      </c>
      <c r="N236" s="13"/>
      <c r="V236" s="305"/>
      <c r="W236" s="305"/>
    </row>
    <row r="237" spans="1:23" x14ac:dyDescent="0.25">
      <c r="A237" s="419"/>
      <c r="B237" s="420"/>
      <c r="C237" s="428" t="str">
        <f>+C235&amp;" Total"</f>
        <v>3.1.2 Finance and Procurement Total</v>
      </c>
      <c r="D237" s="429"/>
      <c r="E237" s="430"/>
      <c r="F237" s="431"/>
      <c r="G237" s="432">
        <f t="shared" ref="G237:M237" si="66">SUM(G235:G236)</f>
        <v>17.920000000000002</v>
      </c>
      <c r="H237" s="439">
        <f t="shared" si="66"/>
        <v>2700797.6909334632</v>
      </c>
      <c r="I237" s="439">
        <f t="shared" si="66"/>
        <v>50000</v>
      </c>
      <c r="J237" s="439">
        <f t="shared" si="66"/>
        <v>279600</v>
      </c>
      <c r="K237" s="439">
        <f t="shared" si="66"/>
        <v>1414300.0000000005</v>
      </c>
      <c r="L237" s="439">
        <f t="shared" si="66"/>
        <v>0</v>
      </c>
      <c r="M237" s="440">
        <f t="shared" si="66"/>
        <v>4444697.6909334632</v>
      </c>
      <c r="N237" s="13"/>
      <c r="V237" s="305"/>
      <c r="W237" s="305"/>
    </row>
    <row r="238" spans="1:23" x14ac:dyDescent="0.25">
      <c r="A238" s="419"/>
      <c r="B238" s="420"/>
      <c r="C238" s="441" t="s">
        <v>62</v>
      </c>
      <c r="D238" s="436">
        <v>153505</v>
      </c>
      <c r="E238" s="437" t="s">
        <v>553</v>
      </c>
      <c r="F238" s="438" t="s">
        <v>554</v>
      </c>
      <c r="G238" s="311">
        <v>1.2999999999999998</v>
      </c>
      <c r="H238" s="330">
        <v>505386.63148931722</v>
      </c>
      <c r="I238" s="330">
        <v>14400</v>
      </c>
      <c r="J238" s="330">
        <v>30000</v>
      </c>
      <c r="K238" s="330">
        <v>26200</v>
      </c>
      <c r="L238" s="330">
        <v>0</v>
      </c>
      <c r="M238" s="331">
        <f t="shared" ref="M238" si="67">SUM(H238:L238)</f>
        <v>575986.63148931717</v>
      </c>
      <c r="N238" s="13"/>
      <c r="V238" s="305"/>
      <c r="W238" s="305"/>
    </row>
    <row r="239" spans="1:23" x14ac:dyDescent="0.25">
      <c r="A239" s="419"/>
      <c r="B239" s="420"/>
      <c r="C239" s="428" t="str">
        <f>+C238&amp;" Total"</f>
        <v>3.1.3 Enterprise Risk Management Total</v>
      </c>
      <c r="D239" s="442"/>
      <c r="E239" s="443"/>
      <c r="F239" s="444"/>
      <c r="G239" s="432">
        <f t="shared" ref="G239:M239" si="68">SUM(G238:G238)</f>
        <v>1.2999999999999998</v>
      </c>
      <c r="H239" s="439">
        <f t="shared" si="68"/>
        <v>505386.63148931722</v>
      </c>
      <c r="I239" s="439">
        <f t="shared" si="68"/>
        <v>14400</v>
      </c>
      <c r="J239" s="439">
        <f t="shared" si="68"/>
        <v>30000</v>
      </c>
      <c r="K239" s="439">
        <f t="shared" si="68"/>
        <v>26200</v>
      </c>
      <c r="L239" s="439">
        <f t="shared" si="68"/>
        <v>0</v>
      </c>
      <c r="M239" s="440">
        <f t="shared" si="68"/>
        <v>575986.63148931717</v>
      </c>
      <c r="N239" s="13"/>
      <c r="V239" s="305"/>
      <c r="W239" s="305"/>
    </row>
    <row r="240" spans="1:23" ht="60" x14ac:dyDescent="0.25">
      <c r="A240" s="419"/>
      <c r="B240" s="420"/>
      <c r="C240" s="445" t="s">
        <v>63</v>
      </c>
      <c r="D240" s="315">
        <v>152671</v>
      </c>
      <c r="E240" s="316" t="s">
        <v>555</v>
      </c>
      <c r="F240" s="317" t="s">
        <v>556</v>
      </c>
      <c r="G240" s="318">
        <v>4.1500000000000004</v>
      </c>
      <c r="H240" s="319">
        <v>794498.44716072083</v>
      </c>
      <c r="I240" s="319">
        <v>262583</v>
      </c>
      <c r="J240" s="319">
        <v>887642</v>
      </c>
      <c r="K240" s="319">
        <v>92412</v>
      </c>
      <c r="L240" s="319">
        <v>0</v>
      </c>
      <c r="M240" s="320">
        <f t="shared" ref="M240" si="69">SUM(H240:L240)</f>
        <v>2037135.4471607208</v>
      </c>
      <c r="N240" s="13"/>
      <c r="V240" s="305"/>
      <c r="W240" s="305"/>
    </row>
    <row r="241" spans="1:24" x14ac:dyDescent="0.25">
      <c r="A241" s="419"/>
      <c r="B241" s="420"/>
      <c r="C241" s="428" t="str">
        <f>+C240&amp;" Total"</f>
        <v>3.1.4 Security Operations Total</v>
      </c>
      <c r="D241" s="442"/>
      <c r="E241" s="443"/>
      <c r="F241" s="444"/>
      <c r="G241" s="432">
        <f t="shared" ref="G241:M241" si="70">SUM(G240:G240)</f>
        <v>4.1500000000000004</v>
      </c>
      <c r="H241" s="439">
        <f t="shared" si="70"/>
        <v>794498.44716072083</v>
      </c>
      <c r="I241" s="439">
        <f t="shared" si="70"/>
        <v>262583</v>
      </c>
      <c r="J241" s="439">
        <f t="shared" si="70"/>
        <v>887642</v>
      </c>
      <c r="K241" s="439">
        <f t="shared" si="70"/>
        <v>92412</v>
      </c>
      <c r="L241" s="439">
        <f t="shared" si="70"/>
        <v>0</v>
      </c>
      <c r="M241" s="440">
        <f t="shared" si="70"/>
        <v>2037135.4471607208</v>
      </c>
      <c r="N241" s="13"/>
      <c r="V241" s="305"/>
      <c r="W241" s="305"/>
    </row>
    <row r="242" spans="1:24" ht="15.75" thickBot="1" x14ac:dyDescent="0.3">
      <c r="A242" s="419"/>
      <c r="B242" s="446" t="str">
        <f>+B228&amp;" Total"</f>
        <v>3.1 Ensure ICANN’s long-term financial accountability, stability and sustainability Total</v>
      </c>
      <c r="C242" s="447"/>
      <c r="D242" s="448"/>
      <c r="E242" s="447"/>
      <c r="F242" s="449"/>
      <c r="G242" s="450">
        <f>G241+G239+G237+G234</f>
        <v>29.878333333333334</v>
      </c>
      <c r="H242" s="451">
        <f t="shared" ref="H242:M242" si="71">+H241+H239+H237+H234</f>
        <v>5159216.8200295102</v>
      </c>
      <c r="I242" s="451">
        <f t="shared" si="71"/>
        <v>565831.66666666674</v>
      </c>
      <c r="J242" s="451">
        <f t="shared" si="71"/>
        <v>1816242</v>
      </c>
      <c r="K242" s="451">
        <f t="shared" si="71"/>
        <v>1580177.0000000005</v>
      </c>
      <c r="L242" s="451">
        <f t="shared" si="71"/>
        <v>0</v>
      </c>
      <c r="M242" s="452">
        <f t="shared" si="71"/>
        <v>9121467.4866961781</v>
      </c>
      <c r="N242" s="13"/>
      <c r="V242" s="305"/>
      <c r="W242" s="453"/>
      <c r="X242" s="7"/>
    </row>
    <row r="243" spans="1:24" ht="30" x14ac:dyDescent="0.25">
      <c r="A243" s="419"/>
      <c r="B243" s="417" t="s">
        <v>65</v>
      </c>
      <c r="C243" s="454" t="s">
        <v>66</v>
      </c>
      <c r="D243" s="17">
        <v>148511</v>
      </c>
      <c r="E243" s="455" t="s">
        <v>557</v>
      </c>
      <c r="F243" s="310" t="s">
        <v>558</v>
      </c>
      <c r="G243" s="342">
        <v>2.1</v>
      </c>
      <c r="H243" s="343">
        <v>225154.25975936546</v>
      </c>
      <c r="I243" s="343">
        <v>33023.333333333343</v>
      </c>
      <c r="J243" s="343">
        <v>589290</v>
      </c>
      <c r="K243" s="343">
        <v>117780</v>
      </c>
      <c r="L243" s="343">
        <v>136000</v>
      </c>
      <c r="M243" s="344">
        <f t="shared" ref="M243" si="72">SUM(H243:L243)</f>
        <v>1101247.5930926988</v>
      </c>
      <c r="N243" s="13"/>
      <c r="V243" s="305"/>
      <c r="W243" s="453"/>
      <c r="X243" s="7"/>
    </row>
    <row r="244" spans="1:24" x14ac:dyDescent="0.25">
      <c r="A244" s="419"/>
      <c r="B244" s="420"/>
      <c r="C244" s="456" t="str">
        <f>+C243&amp;" Total"</f>
        <v>3.2.1 Cybersecurity Hardening and Control Total</v>
      </c>
      <c r="D244" s="442"/>
      <c r="E244" s="443"/>
      <c r="F244" s="444"/>
      <c r="G244" s="432">
        <f t="shared" ref="G244:M244" si="73">SUM(G243:G243)</f>
        <v>2.1</v>
      </c>
      <c r="H244" s="457">
        <f t="shared" si="73"/>
        <v>225154.25975936546</v>
      </c>
      <c r="I244" s="457">
        <f t="shared" si="73"/>
        <v>33023.333333333343</v>
      </c>
      <c r="J244" s="457">
        <f t="shared" si="73"/>
        <v>589290</v>
      </c>
      <c r="K244" s="457">
        <f t="shared" si="73"/>
        <v>117780</v>
      </c>
      <c r="L244" s="457">
        <f t="shared" si="73"/>
        <v>136000</v>
      </c>
      <c r="M244" s="458">
        <f t="shared" si="73"/>
        <v>1101247.5930926988</v>
      </c>
      <c r="N244" s="13"/>
      <c r="V244" s="305"/>
      <c r="W244" s="453"/>
      <c r="X244" s="7"/>
    </row>
    <row r="245" spans="1:24" ht="30" x14ac:dyDescent="0.25">
      <c r="A245" s="419"/>
      <c r="B245" s="420"/>
      <c r="C245" s="421" t="s">
        <v>67</v>
      </c>
      <c r="D245" s="315">
        <v>31444</v>
      </c>
      <c r="E245" s="316" t="s">
        <v>559</v>
      </c>
      <c r="F245" s="317" t="s">
        <v>560</v>
      </c>
      <c r="G245" s="318">
        <v>0.52499999999999991</v>
      </c>
      <c r="H245" s="319">
        <v>118307.78695996584</v>
      </c>
      <c r="I245" s="319">
        <v>0</v>
      </c>
      <c r="J245" s="319">
        <v>0</v>
      </c>
      <c r="K245" s="319">
        <v>0</v>
      </c>
      <c r="L245" s="319">
        <v>0</v>
      </c>
      <c r="M245" s="320">
        <f t="shared" ref="M245:M255" si="74">SUM(H245:L245)</f>
        <v>118307.78695996584</v>
      </c>
      <c r="N245" s="13"/>
      <c r="V245" s="305"/>
      <c r="W245" s="453"/>
      <c r="X245" s="7"/>
    </row>
    <row r="246" spans="1:24" ht="45" x14ac:dyDescent="0.25">
      <c r="A246" s="419"/>
      <c r="B246" s="420"/>
      <c r="C246" s="421"/>
      <c r="D246" s="422">
        <v>120018</v>
      </c>
      <c r="E246" s="423" t="s">
        <v>561</v>
      </c>
      <c r="F246" s="424" t="s">
        <v>562</v>
      </c>
      <c r="G246" s="425">
        <v>7.4083333333333323</v>
      </c>
      <c r="H246" s="426">
        <v>1205893.1016759621</v>
      </c>
      <c r="I246" s="426">
        <v>6654</v>
      </c>
      <c r="J246" s="426">
        <v>0</v>
      </c>
      <c r="K246" s="426">
        <v>0</v>
      </c>
      <c r="L246" s="426">
        <v>362016</v>
      </c>
      <c r="M246" s="427">
        <f t="shared" si="74"/>
        <v>1574563.1016759621</v>
      </c>
      <c r="N246" s="13"/>
      <c r="V246" s="305"/>
      <c r="W246" s="453"/>
      <c r="X246" s="7"/>
    </row>
    <row r="247" spans="1:24" ht="105" x14ac:dyDescent="0.25">
      <c r="A247" s="419"/>
      <c r="B247" s="420"/>
      <c r="C247" s="421"/>
      <c r="D247" s="315">
        <v>120147</v>
      </c>
      <c r="E247" s="316" t="s">
        <v>563</v>
      </c>
      <c r="F247" s="317" t="s">
        <v>564</v>
      </c>
      <c r="G247" s="318">
        <v>7.2</v>
      </c>
      <c r="H247" s="319">
        <v>1287317.9049976689</v>
      </c>
      <c r="I247" s="319">
        <v>0</v>
      </c>
      <c r="J247" s="319">
        <v>80000</v>
      </c>
      <c r="K247" s="319">
        <v>231729</v>
      </c>
      <c r="L247" s="319">
        <v>1272480</v>
      </c>
      <c r="M247" s="320">
        <f t="shared" si="74"/>
        <v>2871526.9049976692</v>
      </c>
      <c r="N247" s="13"/>
      <c r="V247" s="305"/>
      <c r="W247" s="453"/>
      <c r="X247" s="7"/>
    </row>
    <row r="248" spans="1:24" ht="30" x14ac:dyDescent="0.25">
      <c r="A248" s="419"/>
      <c r="B248" s="420"/>
      <c r="C248" s="421"/>
      <c r="D248" s="422">
        <v>148485</v>
      </c>
      <c r="E248" s="423" t="s">
        <v>565</v>
      </c>
      <c r="F248" s="424" t="s">
        <v>566</v>
      </c>
      <c r="G248" s="425">
        <v>0</v>
      </c>
      <c r="H248" s="426">
        <v>0</v>
      </c>
      <c r="I248" s="426">
        <v>33499.333333333343</v>
      </c>
      <c r="J248" s="426">
        <v>0</v>
      </c>
      <c r="K248" s="426">
        <v>0</v>
      </c>
      <c r="L248" s="426">
        <v>271440</v>
      </c>
      <c r="M248" s="427">
        <f t="shared" si="74"/>
        <v>304939.33333333337</v>
      </c>
      <c r="N248" s="13"/>
      <c r="V248" s="305"/>
      <c r="W248" s="453"/>
      <c r="X248" s="7"/>
    </row>
    <row r="249" spans="1:24" ht="30" x14ac:dyDescent="0.25">
      <c r="A249" s="419"/>
      <c r="B249" s="420"/>
      <c r="C249" s="421"/>
      <c r="D249" s="315">
        <v>148524</v>
      </c>
      <c r="E249" s="316" t="s">
        <v>567</v>
      </c>
      <c r="F249" s="317" t="s">
        <v>568</v>
      </c>
      <c r="G249" s="318">
        <v>14.000000000000002</v>
      </c>
      <c r="H249" s="319">
        <v>1895138.3945080505</v>
      </c>
      <c r="I249" s="319">
        <v>0</v>
      </c>
      <c r="J249" s="319">
        <v>80000</v>
      </c>
      <c r="K249" s="319">
        <v>3607272.0924999998</v>
      </c>
      <c r="L249" s="319">
        <v>60000</v>
      </c>
      <c r="M249" s="320">
        <f t="shared" si="74"/>
        <v>5642410.4870080501</v>
      </c>
      <c r="N249" s="13"/>
      <c r="V249" s="305"/>
      <c r="W249" s="453"/>
      <c r="X249" s="7"/>
    </row>
    <row r="250" spans="1:24" x14ac:dyDescent="0.25">
      <c r="A250" s="419"/>
      <c r="B250" s="420"/>
      <c r="C250" s="421"/>
      <c r="D250" s="422">
        <v>148525</v>
      </c>
      <c r="E250" s="423" t="s">
        <v>569</v>
      </c>
      <c r="F250" s="424" t="s">
        <v>570</v>
      </c>
      <c r="G250" s="425">
        <v>2.2000000000000006</v>
      </c>
      <c r="H250" s="426">
        <v>235914.89680189799</v>
      </c>
      <c r="I250" s="426">
        <v>0</v>
      </c>
      <c r="J250" s="426">
        <v>0</v>
      </c>
      <c r="K250" s="426">
        <v>127520</v>
      </c>
      <c r="L250" s="426">
        <v>300000</v>
      </c>
      <c r="M250" s="427">
        <f t="shared" si="74"/>
        <v>663434.89680189802</v>
      </c>
      <c r="N250" s="13"/>
      <c r="V250" s="305"/>
      <c r="W250" s="453"/>
      <c r="X250" s="7"/>
    </row>
    <row r="251" spans="1:24" ht="30" x14ac:dyDescent="0.25">
      <c r="A251" s="419"/>
      <c r="B251" s="420"/>
      <c r="C251" s="421"/>
      <c r="D251" s="315">
        <v>148526</v>
      </c>
      <c r="E251" s="316" t="s">
        <v>571</v>
      </c>
      <c r="F251" s="317" t="s">
        <v>572</v>
      </c>
      <c r="G251" s="318">
        <v>15.908333333333335</v>
      </c>
      <c r="H251" s="319">
        <v>3399731.1238277005</v>
      </c>
      <c r="I251" s="319">
        <v>281554.3333333332</v>
      </c>
      <c r="J251" s="319">
        <v>718800</v>
      </c>
      <c r="K251" s="319">
        <v>637970</v>
      </c>
      <c r="L251" s="319">
        <v>0</v>
      </c>
      <c r="M251" s="320">
        <f t="shared" si="74"/>
        <v>5038055.4571610335</v>
      </c>
      <c r="N251" s="13"/>
      <c r="V251" s="305"/>
      <c r="W251" s="453"/>
      <c r="X251" s="7"/>
    </row>
    <row r="252" spans="1:24" ht="30" x14ac:dyDescent="0.25">
      <c r="A252" s="419"/>
      <c r="B252" s="420"/>
      <c r="C252" s="421"/>
      <c r="D252" s="422">
        <v>152156</v>
      </c>
      <c r="E252" s="423" t="s">
        <v>573</v>
      </c>
      <c r="F252" s="424" t="s">
        <v>574</v>
      </c>
      <c r="G252" s="425">
        <v>3.4541666666666666</v>
      </c>
      <c r="H252" s="426">
        <v>610142.87469812087</v>
      </c>
      <c r="I252" s="426">
        <v>0</v>
      </c>
      <c r="J252" s="426">
        <v>180000</v>
      </c>
      <c r="K252" s="426">
        <v>0</v>
      </c>
      <c r="L252" s="426">
        <v>0</v>
      </c>
      <c r="M252" s="427">
        <f t="shared" si="74"/>
        <v>790142.87469812087</v>
      </c>
      <c r="N252" s="13"/>
      <c r="V252" s="305"/>
      <c r="W252" s="453"/>
      <c r="X252" s="7"/>
    </row>
    <row r="253" spans="1:24" x14ac:dyDescent="0.25">
      <c r="A253" s="419"/>
      <c r="B253" s="420"/>
      <c r="C253" s="421"/>
      <c r="D253" s="315">
        <v>152676</v>
      </c>
      <c r="E253" s="316" t="s">
        <v>575</v>
      </c>
      <c r="F253" s="317" t="s">
        <v>576</v>
      </c>
      <c r="G253" s="318">
        <v>2.6083333333333334</v>
      </c>
      <c r="H253" s="319">
        <v>500955.04557424242</v>
      </c>
      <c r="I253" s="319">
        <v>8455.3333333333339</v>
      </c>
      <c r="J253" s="319">
        <v>424000</v>
      </c>
      <c r="K253" s="319">
        <v>1041500</v>
      </c>
      <c r="L253" s="319">
        <v>0</v>
      </c>
      <c r="M253" s="320">
        <f t="shared" si="74"/>
        <v>1974910.3789075757</v>
      </c>
      <c r="N253" s="13"/>
      <c r="V253" s="305"/>
      <c r="W253" s="453"/>
      <c r="X253" s="7"/>
    </row>
    <row r="254" spans="1:24" ht="105" x14ac:dyDescent="0.25">
      <c r="A254" s="419"/>
      <c r="B254" s="420"/>
      <c r="C254" s="421"/>
      <c r="D254" s="422">
        <v>155291</v>
      </c>
      <c r="E254" s="423" t="s">
        <v>577</v>
      </c>
      <c r="F254" s="424" t="s">
        <v>564</v>
      </c>
      <c r="G254" s="425">
        <v>0.19999999999999998</v>
      </c>
      <c r="H254" s="426">
        <v>40032.925293627733</v>
      </c>
      <c r="I254" s="426">
        <v>6395.3333333333339</v>
      </c>
      <c r="J254" s="426">
        <v>0</v>
      </c>
      <c r="K254" s="426">
        <v>95998.8</v>
      </c>
      <c r="L254" s="426">
        <v>0</v>
      </c>
      <c r="M254" s="427">
        <f t="shared" si="74"/>
        <v>142427.05862696108</v>
      </c>
      <c r="N254" s="13"/>
      <c r="V254" s="305"/>
      <c r="W254" s="453"/>
      <c r="X254" s="7"/>
    </row>
    <row r="255" spans="1:24" ht="45" x14ac:dyDescent="0.25">
      <c r="A255" s="419"/>
      <c r="B255" s="420"/>
      <c r="C255" s="445"/>
      <c r="D255" s="315">
        <v>155613</v>
      </c>
      <c r="E255" s="316" t="s">
        <v>578</v>
      </c>
      <c r="F255" s="317" t="s">
        <v>562</v>
      </c>
      <c r="G255" s="318">
        <v>0.19999999999999998</v>
      </c>
      <c r="H255" s="319">
        <v>40032.925293627733</v>
      </c>
      <c r="I255" s="319">
        <v>0</v>
      </c>
      <c r="J255" s="319">
        <v>0</v>
      </c>
      <c r="K255" s="319">
        <v>66000</v>
      </c>
      <c r="L255" s="319">
        <v>0</v>
      </c>
      <c r="M255" s="320">
        <f t="shared" si="74"/>
        <v>106032.92529362773</v>
      </c>
      <c r="N255" s="13"/>
      <c r="V255" s="305"/>
      <c r="W255" s="453"/>
      <c r="X255" s="7"/>
    </row>
    <row r="256" spans="1:24" x14ac:dyDescent="0.25">
      <c r="A256" s="419"/>
      <c r="B256" s="420"/>
      <c r="C256" s="456" t="str">
        <f>+C245&amp;" Total"</f>
        <v>3.2.2 IT Infrastructure and Service Scaling Total</v>
      </c>
      <c r="D256" s="442"/>
      <c r="E256" s="443"/>
      <c r="F256" s="444"/>
      <c r="G256" s="432">
        <f t="shared" ref="G256:M256" si="75">SUM(G245:G255)</f>
        <v>53.704166666666673</v>
      </c>
      <c r="H256" s="457">
        <f t="shared" si="75"/>
        <v>9333466.9796308652</v>
      </c>
      <c r="I256" s="457">
        <f t="shared" si="75"/>
        <v>336558.33333333314</v>
      </c>
      <c r="J256" s="457">
        <f t="shared" si="75"/>
        <v>1482800</v>
      </c>
      <c r="K256" s="457">
        <f t="shared" si="75"/>
        <v>5807989.8924999991</v>
      </c>
      <c r="L256" s="457">
        <f t="shared" si="75"/>
        <v>2265936</v>
      </c>
      <c r="M256" s="458">
        <f t="shared" si="75"/>
        <v>19226751.205464199</v>
      </c>
      <c r="N256" s="13"/>
      <c r="V256" s="305"/>
      <c r="W256" s="453"/>
      <c r="X256" s="7"/>
    </row>
    <row r="257" spans="1:24" x14ac:dyDescent="0.25">
      <c r="A257" s="419"/>
      <c r="B257" s="420"/>
      <c r="C257" s="456"/>
      <c r="D257" s="315">
        <v>148532</v>
      </c>
      <c r="E257" s="316" t="s">
        <v>579</v>
      </c>
      <c r="F257" s="317" t="s">
        <v>580</v>
      </c>
      <c r="G257" s="318">
        <v>4.8550000000000004</v>
      </c>
      <c r="H257" s="319">
        <v>893678.51329699426</v>
      </c>
      <c r="I257" s="319">
        <v>259434.66666666669</v>
      </c>
      <c r="J257" s="319">
        <v>445000</v>
      </c>
      <c r="K257" s="319">
        <v>320900</v>
      </c>
      <c r="L257" s="319">
        <v>303000</v>
      </c>
      <c r="M257" s="320">
        <f t="shared" ref="M257:M258" si="76">SUM(H257:L257)</f>
        <v>2222013.1799636609</v>
      </c>
      <c r="N257" s="13"/>
      <c r="V257" s="305"/>
      <c r="W257" s="453"/>
      <c r="X257" s="7"/>
    </row>
    <row r="258" spans="1:24" x14ac:dyDescent="0.25">
      <c r="A258" s="419"/>
      <c r="B258" s="420"/>
      <c r="C258" s="445" t="s">
        <v>68</v>
      </c>
      <c r="D258" s="422">
        <v>155102</v>
      </c>
      <c r="E258" s="423" t="s">
        <v>581</v>
      </c>
      <c r="F258" s="424" t="s">
        <v>582</v>
      </c>
      <c r="G258" s="425">
        <v>1.2049999999999996</v>
      </c>
      <c r="H258" s="426">
        <v>228032.07609495465</v>
      </c>
      <c r="I258" s="426">
        <v>0</v>
      </c>
      <c r="J258" s="426">
        <v>0</v>
      </c>
      <c r="K258" s="426">
        <v>0</v>
      </c>
      <c r="L258" s="426">
        <v>0</v>
      </c>
      <c r="M258" s="427">
        <f t="shared" si="76"/>
        <v>228032.07609495465</v>
      </c>
      <c r="N258" s="13"/>
      <c r="V258" s="305"/>
      <c r="W258" s="305"/>
    </row>
    <row r="259" spans="1:24" x14ac:dyDescent="0.25">
      <c r="A259" s="419"/>
      <c r="B259" s="420"/>
      <c r="C259" s="456" t="str">
        <f>+C258&amp;" Total"</f>
        <v>3.2.3 Root Systems Operations Total</v>
      </c>
      <c r="D259" s="442"/>
      <c r="E259" s="443"/>
      <c r="F259" s="444"/>
      <c r="G259" s="432">
        <f>SUM(G257:G258)</f>
        <v>6.0600000000000005</v>
      </c>
      <c r="H259" s="439">
        <f t="shared" ref="H259:M259" si="77">SUM(H257:H258)</f>
        <v>1121710.5893919489</v>
      </c>
      <c r="I259" s="439">
        <f t="shared" si="77"/>
        <v>259434.66666666669</v>
      </c>
      <c r="J259" s="439">
        <f t="shared" si="77"/>
        <v>445000</v>
      </c>
      <c r="K259" s="439">
        <f t="shared" si="77"/>
        <v>320900</v>
      </c>
      <c r="L259" s="439">
        <f t="shared" si="77"/>
        <v>303000</v>
      </c>
      <c r="M259" s="440">
        <f t="shared" si="77"/>
        <v>2450045.2560586156</v>
      </c>
      <c r="N259" s="13"/>
      <c r="V259" s="305"/>
      <c r="W259" s="305"/>
    </row>
    <row r="260" spans="1:24" ht="15.75" thickBot="1" x14ac:dyDescent="0.3">
      <c r="A260" s="419"/>
      <c r="B260" s="446" t="str">
        <f>+B243&amp;" Total"</f>
        <v>3.2 Ensure structured coordination of ICANN’s technical resources Total</v>
      </c>
      <c r="C260" s="447"/>
      <c r="D260" s="448"/>
      <c r="E260" s="447"/>
      <c r="F260" s="449"/>
      <c r="G260" s="459">
        <f t="shared" ref="G260:M260" si="78">G244+G256+G259</f>
        <v>61.864166666666677</v>
      </c>
      <c r="H260" s="451">
        <f t="shared" si="78"/>
        <v>10680331.828782178</v>
      </c>
      <c r="I260" s="451">
        <f t="shared" si="78"/>
        <v>629016.33333333326</v>
      </c>
      <c r="J260" s="451">
        <f t="shared" si="78"/>
        <v>2517090</v>
      </c>
      <c r="K260" s="451">
        <f t="shared" si="78"/>
        <v>6246669.8924999991</v>
      </c>
      <c r="L260" s="451">
        <f t="shared" si="78"/>
        <v>2704936</v>
      </c>
      <c r="M260" s="452">
        <f t="shared" si="78"/>
        <v>22778044.054615512</v>
      </c>
      <c r="N260" s="13"/>
      <c r="V260" s="305"/>
      <c r="W260" s="305"/>
    </row>
    <row r="261" spans="1:24" ht="60" x14ac:dyDescent="0.25">
      <c r="A261" s="419"/>
      <c r="B261" s="417" t="s">
        <v>70</v>
      </c>
      <c r="C261" s="418" t="s">
        <v>71</v>
      </c>
      <c r="D261" s="460">
        <v>151656</v>
      </c>
      <c r="E261" s="461" t="s">
        <v>583</v>
      </c>
      <c r="F261" s="461" t="s">
        <v>584</v>
      </c>
      <c r="G261" s="342">
        <v>0.53333333333333333</v>
      </c>
      <c r="H261" s="343">
        <v>107168.33676026165</v>
      </c>
      <c r="I261" s="343">
        <v>0</v>
      </c>
      <c r="J261" s="343">
        <v>0</v>
      </c>
      <c r="K261" s="343">
        <v>0</v>
      </c>
      <c r="L261" s="343">
        <v>0</v>
      </c>
      <c r="M261" s="344">
        <f t="shared" ref="M261:M266" si="79">SUM(H261:L261)</f>
        <v>107168.33676026165</v>
      </c>
      <c r="N261" s="13"/>
      <c r="V261" s="305"/>
      <c r="W261" s="305"/>
    </row>
    <row r="262" spans="1:24" x14ac:dyDescent="0.25">
      <c r="A262" s="419"/>
      <c r="B262" s="420"/>
      <c r="C262" s="421"/>
      <c r="D262" s="422">
        <v>152208</v>
      </c>
      <c r="E262" s="423" t="s">
        <v>585</v>
      </c>
      <c r="F262" s="424" t="s">
        <v>586</v>
      </c>
      <c r="G262" s="425">
        <v>0.87000000000000011</v>
      </c>
      <c r="H262" s="426">
        <v>95922.470679237114</v>
      </c>
      <c r="I262" s="426">
        <v>1537.3333333333333</v>
      </c>
      <c r="J262" s="426">
        <v>12000</v>
      </c>
      <c r="K262" s="426">
        <v>74000</v>
      </c>
      <c r="L262" s="426">
        <v>0</v>
      </c>
      <c r="M262" s="427">
        <f t="shared" si="79"/>
        <v>183459.80401257044</v>
      </c>
      <c r="N262" s="13"/>
      <c r="V262" s="305"/>
      <c r="W262" s="305"/>
    </row>
    <row r="263" spans="1:24" ht="30" x14ac:dyDescent="0.25">
      <c r="A263" s="419"/>
      <c r="B263" s="420"/>
      <c r="C263" s="421"/>
      <c r="D263" s="17">
        <v>152979</v>
      </c>
      <c r="E263" s="309" t="s">
        <v>587</v>
      </c>
      <c r="F263" s="309" t="s">
        <v>588</v>
      </c>
      <c r="G263" s="311">
        <v>0.35000000000000003</v>
      </c>
      <c r="H263" s="312">
        <v>35055.482709196338</v>
      </c>
      <c r="I263" s="312">
        <v>67725</v>
      </c>
      <c r="J263" s="312">
        <v>60000</v>
      </c>
      <c r="K263" s="312">
        <v>0</v>
      </c>
      <c r="L263" s="312">
        <v>0</v>
      </c>
      <c r="M263" s="313">
        <f t="shared" si="79"/>
        <v>162780.48270919634</v>
      </c>
      <c r="N263" s="13"/>
      <c r="V263" s="305"/>
      <c r="W263" s="305"/>
    </row>
    <row r="264" spans="1:24" ht="30" x14ac:dyDescent="0.25">
      <c r="A264" s="419"/>
      <c r="B264" s="420"/>
      <c r="C264" s="421"/>
      <c r="D264" s="422">
        <v>152980</v>
      </c>
      <c r="E264" s="423" t="s">
        <v>589</v>
      </c>
      <c r="F264" s="424" t="s">
        <v>590</v>
      </c>
      <c r="G264" s="425">
        <v>3.55</v>
      </c>
      <c r="H264" s="426">
        <v>635712.84726781538</v>
      </c>
      <c r="I264" s="426">
        <v>34159</v>
      </c>
      <c r="J264" s="426">
        <v>121329</v>
      </c>
      <c r="K264" s="426">
        <v>37370</v>
      </c>
      <c r="L264" s="426">
        <v>0</v>
      </c>
      <c r="M264" s="427">
        <f t="shared" si="79"/>
        <v>828570.84726781538</v>
      </c>
      <c r="N264" s="13"/>
      <c r="V264" s="305"/>
      <c r="W264" s="305"/>
    </row>
    <row r="265" spans="1:24" x14ac:dyDescent="0.25">
      <c r="A265" s="419"/>
      <c r="B265" s="420"/>
      <c r="C265" s="421"/>
      <c r="D265" s="17">
        <v>152981</v>
      </c>
      <c r="E265" s="309" t="s">
        <v>591</v>
      </c>
      <c r="F265" s="309" t="s">
        <v>592</v>
      </c>
      <c r="G265" s="311">
        <v>1.5499999999999996</v>
      </c>
      <c r="H265" s="312">
        <v>268804.11187637696</v>
      </c>
      <c r="I265" s="312">
        <v>2000</v>
      </c>
      <c r="J265" s="312">
        <v>63825</v>
      </c>
      <c r="K265" s="312">
        <v>920</v>
      </c>
      <c r="L265" s="312">
        <v>0</v>
      </c>
      <c r="M265" s="313">
        <f t="shared" si="79"/>
        <v>335549.11187637696</v>
      </c>
      <c r="N265" s="13"/>
      <c r="V265" s="305"/>
      <c r="W265" s="305"/>
    </row>
    <row r="266" spans="1:24" ht="30" x14ac:dyDescent="0.25">
      <c r="A266" s="419"/>
      <c r="B266" s="420"/>
      <c r="C266" s="421"/>
      <c r="D266" s="422">
        <v>152982</v>
      </c>
      <c r="E266" s="423" t="s">
        <v>593</v>
      </c>
      <c r="F266" s="424" t="s">
        <v>594</v>
      </c>
      <c r="G266" s="425">
        <v>3.8374999999999999</v>
      </c>
      <c r="H266" s="426">
        <v>795439.26487806463</v>
      </c>
      <c r="I266" s="426">
        <v>27495</v>
      </c>
      <c r="J266" s="426">
        <v>118182</v>
      </c>
      <c r="K266" s="426">
        <v>6240</v>
      </c>
      <c r="L266" s="426">
        <v>0</v>
      </c>
      <c r="M266" s="427">
        <f t="shared" si="79"/>
        <v>947356.26487806463</v>
      </c>
      <c r="N266" s="13"/>
      <c r="V266" s="305"/>
      <c r="W266" s="305"/>
    </row>
    <row r="267" spans="1:24" x14ac:dyDescent="0.25">
      <c r="A267" s="419"/>
      <c r="B267" s="420"/>
      <c r="C267" s="456" t="str">
        <f>+C261&amp;" Total"</f>
        <v>3.3.1 People Management Total</v>
      </c>
      <c r="D267" s="442"/>
      <c r="E267" s="443"/>
      <c r="F267" s="462"/>
      <c r="G267" s="432">
        <f>SUM(G261:G266)</f>
        <v>10.690833333333332</v>
      </c>
      <c r="H267" s="439">
        <f t="shared" ref="H267:M267" si="80">SUM(H261:H266)</f>
        <v>1938102.5141709521</v>
      </c>
      <c r="I267" s="439">
        <f t="shared" si="80"/>
        <v>132916.33333333331</v>
      </c>
      <c r="J267" s="439">
        <f t="shared" si="80"/>
        <v>375336</v>
      </c>
      <c r="K267" s="439">
        <f t="shared" si="80"/>
        <v>118530</v>
      </c>
      <c r="L267" s="439">
        <f t="shared" si="80"/>
        <v>0</v>
      </c>
      <c r="M267" s="440">
        <f t="shared" si="80"/>
        <v>2564884.8475042852</v>
      </c>
      <c r="N267" s="13"/>
      <c r="V267" s="305"/>
      <c r="W267" s="305"/>
    </row>
    <row r="268" spans="1:24" ht="30" x14ac:dyDescent="0.25">
      <c r="A268" s="419"/>
      <c r="B268" s="420"/>
      <c r="C268" s="445" t="s">
        <v>72</v>
      </c>
      <c r="D268" s="17">
        <v>32004</v>
      </c>
      <c r="E268" s="309" t="s">
        <v>595</v>
      </c>
      <c r="F268" s="309" t="s">
        <v>596</v>
      </c>
      <c r="G268" s="311">
        <v>0</v>
      </c>
      <c r="H268" s="312">
        <v>0</v>
      </c>
      <c r="I268" s="312">
        <v>9000</v>
      </c>
      <c r="J268" s="312">
        <v>0</v>
      </c>
      <c r="K268" s="312">
        <v>0</v>
      </c>
      <c r="L268" s="312">
        <v>0</v>
      </c>
      <c r="M268" s="313">
        <f t="shared" ref="M268" si="81">SUM(H268:L268)</f>
        <v>9000</v>
      </c>
      <c r="N268" s="13"/>
      <c r="V268" s="305"/>
      <c r="W268" s="305"/>
    </row>
    <row r="269" spans="1:24" x14ac:dyDescent="0.25">
      <c r="A269" s="419"/>
      <c r="B269" s="420"/>
      <c r="C269" s="456" t="str">
        <f>+C268&amp;" Total"</f>
        <v>3.3.2 ICANN Technical University Total</v>
      </c>
      <c r="D269" s="442"/>
      <c r="E269" s="443"/>
      <c r="F269" s="444"/>
      <c r="G269" s="432">
        <f t="shared" ref="G269:M277" si="82">SUM(G268:G268)</f>
        <v>0</v>
      </c>
      <c r="H269" s="439">
        <f t="shared" si="82"/>
        <v>0</v>
      </c>
      <c r="I269" s="439">
        <f t="shared" si="82"/>
        <v>9000</v>
      </c>
      <c r="J269" s="439">
        <f t="shared" si="82"/>
        <v>0</v>
      </c>
      <c r="K269" s="439">
        <f t="shared" si="82"/>
        <v>0</v>
      </c>
      <c r="L269" s="439">
        <f t="shared" si="82"/>
        <v>0</v>
      </c>
      <c r="M269" s="440">
        <f t="shared" si="82"/>
        <v>9000</v>
      </c>
      <c r="N269" s="13"/>
      <c r="V269" s="305"/>
      <c r="W269" s="305"/>
    </row>
    <row r="270" spans="1:24" ht="30" x14ac:dyDescent="0.25">
      <c r="A270" s="419"/>
      <c r="B270" s="420"/>
      <c r="C270" s="463" t="s">
        <v>73</v>
      </c>
      <c r="D270" s="422">
        <v>25957</v>
      </c>
      <c r="E270" s="423" t="s">
        <v>597</v>
      </c>
      <c r="F270" s="424" t="s">
        <v>598</v>
      </c>
      <c r="G270" s="425">
        <v>0.64999999999999991</v>
      </c>
      <c r="H270" s="426">
        <v>112719.00682618104</v>
      </c>
      <c r="I270" s="426">
        <v>9593</v>
      </c>
      <c r="J270" s="426">
        <v>67551</v>
      </c>
      <c r="K270" s="426">
        <v>69000</v>
      </c>
      <c r="L270" s="426">
        <v>0</v>
      </c>
      <c r="M270" s="427">
        <f t="shared" ref="M270:M274" si="83">SUM(H270:L270)</f>
        <v>258863.00682618102</v>
      </c>
      <c r="N270" s="13"/>
      <c r="V270" s="305"/>
      <c r="W270" s="305"/>
    </row>
    <row r="271" spans="1:24" x14ac:dyDescent="0.25">
      <c r="A271" s="419"/>
      <c r="B271" s="420"/>
      <c r="C271" s="463"/>
      <c r="D271" s="17">
        <v>152157</v>
      </c>
      <c r="E271" s="309" t="s">
        <v>599</v>
      </c>
      <c r="F271" s="309" t="s">
        <v>600</v>
      </c>
      <c r="G271" s="311">
        <v>1.2</v>
      </c>
      <c r="H271" s="312">
        <v>222467.08833383961</v>
      </c>
      <c r="I271" s="312">
        <v>0</v>
      </c>
      <c r="J271" s="312">
        <v>167000</v>
      </c>
      <c r="K271" s="312">
        <v>12700</v>
      </c>
      <c r="L271" s="312">
        <v>0</v>
      </c>
      <c r="M271" s="313">
        <f t="shared" si="83"/>
        <v>402167.08833383961</v>
      </c>
      <c r="N271" s="13"/>
      <c r="V271" s="305"/>
      <c r="W271" s="305"/>
    </row>
    <row r="272" spans="1:24" ht="30" x14ac:dyDescent="0.25">
      <c r="A272" s="419"/>
      <c r="B272" s="420"/>
      <c r="C272" s="463"/>
      <c r="D272" s="422">
        <v>152209</v>
      </c>
      <c r="E272" s="423" t="s">
        <v>601</v>
      </c>
      <c r="F272" s="424" t="s">
        <v>602</v>
      </c>
      <c r="G272" s="425">
        <v>1.23</v>
      </c>
      <c r="H272" s="426">
        <v>253567.67296692182</v>
      </c>
      <c r="I272" s="426">
        <v>0</v>
      </c>
      <c r="J272" s="426">
        <v>88000</v>
      </c>
      <c r="K272" s="426">
        <v>0</v>
      </c>
      <c r="L272" s="426">
        <v>0</v>
      </c>
      <c r="M272" s="427">
        <f t="shared" si="83"/>
        <v>341567.67296692182</v>
      </c>
      <c r="N272" s="13"/>
      <c r="V272" s="305"/>
      <c r="W272" s="305"/>
    </row>
    <row r="273" spans="1:23" ht="90" x14ac:dyDescent="0.25">
      <c r="A273" s="419"/>
      <c r="B273" s="420"/>
      <c r="C273" s="463"/>
      <c r="D273" s="17">
        <v>152677</v>
      </c>
      <c r="E273" s="309" t="s">
        <v>603</v>
      </c>
      <c r="F273" s="309" t="s">
        <v>604</v>
      </c>
      <c r="G273" s="311">
        <v>0.15</v>
      </c>
      <c r="H273" s="312">
        <v>28808.000000000004</v>
      </c>
      <c r="I273" s="312">
        <v>25410</v>
      </c>
      <c r="J273" s="312">
        <v>0</v>
      </c>
      <c r="K273" s="312">
        <v>7690</v>
      </c>
      <c r="L273" s="312">
        <v>0</v>
      </c>
      <c r="M273" s="313">
        <f t="shared" si="83"/>
        <v>61908</v>
      </c>
      <c r="N273" s="13"/>
      <c r="V273" s="305"/>
      <c r="W273" s="305"/>
    </row>
    <row r="274" spans="1:23" ht="45" x14ac:dyDescent="0.25">
      <c r="A274" s="419"/>
      <c r="B274" s="420"/>
      <c r="C274" s="463"/>
      <c r="D274" s="422">
        <v>152766</v>
      </c>
      <c r="E274" s="423" t="s">
        <v>605</v>
      </c>
      <c r="F274" s="424" t="s">
        <v>606</v>
      </c>
      <c r="G274" s="425">
        <v>0.5</v>
      </c>
      <c r="H274" s="426">
        <v>87490</v>
      </c>
      <c r="I274" s="426">
        <v>0</v>
      </c>
      <c r="J274" s="426">
        <v>0</v>
      </c>
      <c r="K274" s="426">
        <v>0</v>
      </c>
      <c r="L274" s="426">
        <v>0</v>
      </c>
      <c r="M274" s="427">
        <f t="shared" si="83"/>
        <v>87490</v>
      </c>
      <c r="N274" s="13"/>
      <c r="V274" s="305"/>
      <c r="W274" s="305"/>
    </row>
    <row r="275" spans="1:23" x14ac:dyDescent="0.25">
      <c r="A275" s="419"/>
      <c r="B275" s="420"/>
      <c r="C275" s="456" t="str">
        <f>+C270&amp;" Total"</f>
        <v>3.3.3 Organizational Assessment and Continuous Improvement Total</v>
      </c>
      <c r="D275" s="442"/>
      <c r="E275" s="443"/>
      <c r="F275" s="444"/>
      <c r="G275" s="432">
        <f>SUM(G270:G274)</f>
        <v>3.73</v>
      </c>
      <c r="H275" s="439">
        <f t="shared" ref="H275:M275" si="84">SUM(H270:H274)</f>
        <v>705051.76812694245</v>
      </c>
      <c r="I275" s="439">
        <f t="shared" si="84"/>
        <v>35003</v>
      </c>
      <c r="J275" s="439">
        <f t="shared" si="84"/>
        <v>322551</v>
      </c>
      <c r="K275" s="439">
        <f t="shared" si="84"/>
        <v>89390</v>
      </c>
      <c r="L275" s="439">
        <f t="shared" si="84"/>
        <v>0</v>
      </c>
      <c r="M275" s="440">
        <f t="shared" si="84"/>
        <v>1151995.7681269425</v>
      </c>
      <c r="N275" s="13"/>
      <c r="V275" s="305"/>
      <c r="W275" s="305"/>
    </row>
    <row r="276" spans="1:23" ht="90" x14ac:dyDescent="0.25">
      <c r="A276" s="419"/>
      <c r="B276" s="420"/>
      <c r="C276" s="456" t="s">
        <v>74</v>
      </c>
      <c r="D276" s="17">
        <v>151502</v>
      </c>
      <c r="E276" s="309" t="s">
        <v>607</v>
      </c>
      <c r="F276" s="309" t="s">
        <v>608</v>
      </c>
      <c r="G276" s="311">
        <v>2.5</v>
      </c>
      <c r="H276" s="312">
        <v>347947.97538536461</v>
      </c>
      <c r="I276" s="312">
        <v>16190</v>
      </c>
      <c r="J276" s="312">
        <v>206000</v>
      </c>
      <c r="K276" s="312">
        <v>2659</v>
      </c>
      <c r="L276" s="312">
        <v>0</v>
      </c>
      <c r="M276" s="313">
        <f t="shared" ref="M276" si="85">SUM(H276:L276)</f>
        <v>572796.97538536461</v>
      </c>
      <c r="N276" s="13"/>
      <c r="V276" s="305"/>
      <c r="W276" s="305"/>
    </row>
    <row r="277" spans="1:23" x14ac:dyDescent="0.25">
      <c r="A277" s="419"/>
      <c r="B277" s="420"/>
      <c r="C277" s="456" t="str">
        <f>+C276&amp;" Total"</f>
        <v>3.3.4 Board Operations Total</v>
      </c>
      <c r="D277" s="442"/>
      <c r="E277" s="443"/>
      <c r="F277" s="444"/>
      <c r="G277" s="432">
        <f t="shared" si="82"/>
        <v>2.5</v>
      </c>
      <c r="H277" s="439">
        <f t="shared" si="82"/>
        <v>347947.97538536461</v>
      </c>
      <c r="I277" s="439">
        <f t="shared" si="82"/>
        <v>16190</v>
      </c>
      <c r="J277" s="439">
        <f t="shared" si="82"/>
        <v>206000</v>
      </c>
      <c r="K277" s="439">
        <f t="shared" si="82"/>
        <v>2659</v>
      </c>
      <c r="L277" s="439">
        <f t="shared" si="82"/>
        <v>0</v>
      </c>
      <c r="M277" s="440">
        <f t="shared" si="82"/>
        <v>572796.97538536461</v>
      </c>
      <c r="N277" s="13"/>
      <c r="V277" s="305"/>
      <c r="W277" s="305"/>
    </row>
    <row r="278" spans="1:23" ht="30" x14ac:dyDescent="0.25">
      <c r="A278" s="419"/>
      <c r="B278" s="420"/>
      <c r="C278" s="456" t="s">
        <v>75</v>
      </c>
      <c r="D278" s="422">
        <v>148510</v>
      </c>
      <c r="E278" s="423" t="s">
        <v>609</v>
      </c>
      <c r="F278" s="424" t="s">
        <v>610</v>
      </c>
      <c r="G278" s="425">
        <v>1.85</v>
      </c>
      <c r="H278" s="426">
        <v>270066.31132613635</v>
      </c>
      <c r="I278" s="426">
        <v>0</v>
      </c>
      <c r="J278" s="426">
        <v>276000</v>
      </c>
      <c r="K278" s="426">
        <v>0</v>
      </c>
      <c r="L278" s="426">
        <v>0</v>
      </c>
      <c r="M278" s="427">
        <f t="shared" ref="M278:M286" si="86">SUM(H278:L278)</f>
        <v>546066.31132613635</v>
      </c>
      <c r="N278" s="13"/>
      <c r="V278" s="305"/>
      <c r="W278" s="305"/>
    </row>
    <row r="279" spans="1:23" x14ac:dyDescent="0.25">
      <c r="A279" s="419"/>
      <c r="B279" s="420"/>
      <c r="C279" s="456"/>
      <c r="D279" s="17">
        <v>151663</v>
      </c>
      <c r="E279" s="309" t="s">
        <v>611</v>
      </c>
      <c r="F279" s="309" t="s">
        <v>612</v>
      </c>
      <c r="G279" s="311">
        <v>0.54999999999999993</v>
      </c>
      <c r="H279" s="312">
        <v>51197.091069956281</v>
      </c>
      <c r="I279" s="312">
        <v>16050.267489002095</v>
      </c>
      <c r="J279" s="312">
        <v>0</v>
      </c>
      <c r="K279" s="312">
        <v>14406</v>
      </c>
      <c r="L279" s="312">
        <v>0</v>
      </c>
      <c r="M279" s="313">
        <f t="shared" si="86"/>
        <v>81653.358558958382</v>
      </c>
      <c r="N279" s="13"/>
      <c r="V279" s="305"/>
      <c r="W279" s="305"/>
    </row>
    <row r="280" spans="1:23" x14ac:dyDescent="0.25">
      <c r="A280" s="419"/>
      <c r="B280" s="420"/>
      <c r="C280" s="456"/>
      <c r="D280" s="422">
        <v>151664</v>
      </c>
      <c r="E280" s="423" t="s">
        <v>613</v>
      </c>
      <c r="F280" s="424" t="s">
        <v>614</v>
      </c>
      <c r="G280" s="425">
        <v>0.82999999999999985</v>
      </c>
      <c r="H280" s="426">
        <v>78267.544887136406</v>
      </c>
      <c r="I280" s="426">
        <v>64478</v>
      </c>
      <c r="J280" s="426">
        <v>20596</v>
      </c>
      <c r="K280" s="426">
        <v>10000</v>
      </c>
      <c r="L280" s="426">
        <v>0</v>
      </c>
      <c r="M280" s="427">
        <f t="shared" si="86"/>
        <v>173341.54488713641</v>
      </c>
      <c r="N280" s="13"/>
      <c r="V280" s="305"/>
      <c r="W280" s="305"/>
    </row>
    <row r="281" spans="1:23" x14ac:dyDescent="0.25">
      <c r="A281" s="419"/>
      <c r="B281" s="420"/>
      <c r="C281" s="456"/>
      <c r="D281" s="17">
        <v>152955</v>
      </c>
      <c r="E281" s="309" t="s">
        <v>615</v>
      </c>
      <c r="F281" s="309" t="s">
        <v>616</v>
      </c>
      <c r="G281" s="311">
        <v>1</v>
      </c>
      <c r="H281" s="312">
        <v>579370.29439669056</v>
      </c>
      <c r="I281" s="312">
        <v>68820</v>
      </c>
      <c r="J281" s="312">
        <v>0</v>
      </c>
      <c r="K281" s="312">
        <v>14720</v>
      </c>
      <c r="L281" s="312">
        <v>0</v>
      </c>
      <c r="M281" s="313">
        <f t="shared" si="86"/>
        <v>662910.29439669056</v>
      </c>
      <c r="N281" s="13"/>
      <c r="V281" s="305"/>
      <c r="W281" s="305"/>
    </row>
    <row r="282" spans="1:23" ht="30" x14ac:dyDescent="0.25">
      <c r="A282" s="419"/>
      <c r="B282" s="420"/>
      <c r="C282" s="456"/>
      <c r="D282" s="422">
        <v>152976</v>
      </c>
      <c r="E282" s="423" t="s">
        <v>617</v>
      </c>
      <c r="F282" s="424" t="s">
        <v>618</v>
      </c>
      <c r="G282" s="425">
        <v>0.51999999999999991</v>
      </c>
      <c r="H282" s="426">
        <v>65583.354521656554</v>
      </c>
      <c r="I282" s="426">
        <v>5778</v>
      </c>
      <c r="J282" s="426">
        <v>0</v>
      </c>
      <c r="K282" s="426">
        <v>1233878.9999999995</v>
      </c>
      <c r="L282" s="426">
        <v>20512</v>
      </c>
      <c r="M282" s="427">
        <f t="shared" si="86"/>
        <v>1325752.3545216562</v>
      </c>
      <c r="N282" s="13"/>
      <c r="V282" s="305"/>
      <c r="W282" s="305"/>
    </row>
    <row r="283" spans="1:23" ht="30" x14ac:dyDescent="0.25">
      <c r="A283" s="419"/>
      <c r="B283" s="420"/>
      <c r="C283" s="456"/>
      <c r="D283" s="17">
        <v>152977</v>
      </c>
      <c r="E283" s="309" t="s">
        <v>619</v>
      </c>
      <c r="F283" s="309" t="s">
        <v>620</v>
      </c>
      <c r="G283" s="311">
        <v>6.6916666666666682</v>
      </c>
      <c r="H283" s="312">
        <v>636414.50681905251</v>
      </c>
      <c r="I283" s="312">
        <v>0</v>
      </c>
      <c r="J283" s="312">
        <v>0</v>
      </c>
      <c r="K283" s="312">
        <v>94012</v>
      </c>
      <c r="L283" s="312">
        <v>101280</v>
      </c>
      <c r="M283" s="313">
        <f t="shared" si="86"/>
        <v>831706.50681905251</v>
      </c>
      <c r="N283" s="13"/>
      <c r="V283" s="305"/>
      <c r="W283" s="305"/>
    </row>
    <row r="284" spans="1:23" ht="30" x14ac:dyDescent="0.25">
      <c r="A284" s="419"/>
      <c r="B284" s="420"/>
      <c r="C284" s="456"/>
      <c r="D284" s="422">
        <v>152978</v>
      </c>
      <c r="E284" s="423" t="s">
        <v>621</v>
      </c>
      <c r="F284" s="424" t="s">
        <v>622</v>
      </c>
      <c r="G284" s="425">
        <v>1.4333333333333336</v>
      </c>
      <c r="H284" s="426">
        <v>113596.02344011031</v>
      </c>
      <c r="I284" s="426">
        <v>0</v>
      </c>
      <c r="J284" s="426">
        <v>5000.04</v>
      </c>
      <c r="K284" s="426">
        <v>4172290</v>
      </c>
      <c r="L284" s="426">
        <v>203205</v>
      </c>
      <c r="M284" s="427">
        <f t="shared" si="86"/>
        <v>4494091.0634401105</v>
      </c>
      <c r="N284" s="13"/>
      <c r="V284" s="305"/>
      <c r="W284" s="305"/>
    </row>
    <row r="285" spans="1:23" x14ac:dyDescent="0.25">
      <c r="A285" s="419"/>
      <c r="B285" s="420"/>
      <c r="C285" s="456"/>
      <c r="D285" s="17">
        <v>152983</v>
      </c>
      <c r="E285" s="309" t="s">
        <v>623</v>
      </c>
      <c r="F285" s="309" t="s">
        <v>624</v>
      </c>
      <c r="G285" s="311">
        <v>1.1666666666666667</v>
      </c>
      <c r="H285" s="312">
        <v>152200.82644094786</v>
      </c>
      <c r="I285" s="312">
        <v>4475</v>
      </c>
      <c r="J285" s="312">
        <v>38000</v>
      </c>
      <c r="K285" s="312">
        <v>3918</v>
      </c>
      <c r="L285" s="312">
        <v>0</v>
      </c>
      <c r="M285" s="313">
        <f t="shared" si="86"/>
        <v>198593.82644094786</v>
      </c>
      <c r="N285" s="13"/>
      <c r="V285" s="305"/>
      <c r="W285" s="305"/>
    </row>
    <row r="286" spans="1:23" ht="30" x14ac:dyDescent="0.25">
      <c r="A286" s="419"/>
      <c r="B286" s="420"/>
      <c r="C286" s="456"/>
      <c r="D286" s="422">
        <v>153102</v>
      </c>
      <c r="E286" s="423" t="s">
        <v>625</v>
      </c>
      <c r="F286" s="424" t="s">
        <v>626</v>
      </c>
      <c r="G286" s="425">
        <v>3</v>
      </c>
      <c r="H286" s="426">
        <v>1385757.5065930467</v>
      </c>
      <c r="I286" s="426">
        <v>306089.99999999988</v>
      </c>
      <c r="J286" s="426">
        <v>315000</v>
      </c>
      <c r="K286" s="426">
        <v>11040</v>
      </c>
      <c r="L286" s="426">
        <v>0</v>
      </c>
      <c r="M286" s="427">
        <f t="shared" si="86"/>
        <v>2017887.5065930467</v>
      </c>
      <c r="N286" s="13"/>
      <c r="V286" s="305"/>
      <c r="W286" s="305"/>
    </row>
    <row r="287" spans="1:23" x14ac:dyDescent="0.25">
      <c r="A287" s="419"/>
      <c r="B287" s="420"/>
      <c r="C287" s="456" t="str">
        <f>+C278&amp;" Total"</f>
        <v>3.3.5 Global Operations Total</v>
      </c>
      <c r="D287" s="442"/>
      <c r="E287" s="443"/>
      <c r="F287" s="444"/>
      <c r="G287" s="432">
        <f>SUM(G278:G286)</f>
        <v>17.041666666666664</v>
      </c>
      <c r="H287" s="439">
        <f t="shared" ref="H287:M287" si="87">SUM(H278:H286)</f>
        <v>3332453.4594947333</v>
      </c>
      <c r="I287" s="439">
        <f t="shared" si="87"/>
        <v>465691.26748900197</v>
      </c>
      <c r="J287" s="439">
        <f t="shared" si="87"/>
        <v>654596.04</v>
      </c>
      <c r="K287" s="439">
        <f t="shared" si="87"/>
        <v>5554265</v>
      </c>
      <c r="L287" s="439">
        <f t="shared" si="87"/>
        <v>324997</v>
      </c>
      <c r="M287" s="440">
        <f t="shared" si="87"/>
        <v>10332002.766983736</v>
      </c>
      <c r="N287" s="13"/>
      <c r="V287" s="305"/>
      <c r="W287" s="305"/>
    </row>
    <row r="288" spans="1:23" ht="15.75" thickBot="1" x14ac:dyDescent="0.3">
      <c r="A288" s="419"/>
      <c r="B288" s="446" t="str">
        <f>+B261&amp;" Total"</f>
        <v>3.3 Develop a globally diverse culture of knowledge and expertise available to ICANN’s Board, organization, and stakeholders Total</v>
      </c>
      <c r="C288" s="447"/>
      <c r="D288" s="448"/>
      <c r="E288" s="447"/>
      <c r="F288" s="449"/>
      <c r="G288" s="450">
        <f t="shared" ref="G288:M288" si="88">G269+G267+G275+G277+G287</f>
        <v>33.962499999999999</v>
      </c>
      <c r="H288" s="451">
        <f t="shared" si="88"/>
        <v>6323555.7171779927</v>
      </c>
      <c r="I288" s="451">
        <f t="shared" si="88"/>
        <v>658800.60082233534</v>
      </c>
      <c r="J288" s="451">
        <f t="shared" si="88"/>
        <v>1558483.04</v>
      </c>
      <c r="K288" s="451">
        <f t="shared" si="88"/>
        <v>5764844</v>
      </c>
      <c r="L288" s="451">
        <f t="shared" si="88"/>
        <v>324997</v>
      </c>
      <c r="M288" s="452">
        <f t="shared" si="88"/>
        <v>14630680.358000329</v>
      </c>
      <c r="N288" s="13"/>
      <c r="V288" s="305"/>
      <c r="W288" s="305"/>
    </row>
    <row r="289" spans="1:24" ht="15.75" thickBot="1" x14ac:dyDescent="0.3">
      <c r="A289" s="464" t="s">
        <v>153</v>
      </c>
      <c r="B289" s="465"/>
      <c r="C289" s="466"/>
      <c r="D289" s="467"/>
      <c r="E289" s="466"/>
      <c r="F289" s="468"/>
      <c r="G289" s="469">
        <f t="shared" ref="G289:M289" si="89">G288+G260+G242</f>
        <v>125.70500000000001</v>
      </c>
      <c r="H289" s="470">
        <f t="shared" si="89"/>
        <v>22163104.365989685</v>
      </c>
      <c r="I289" s="470">
        <f t="shared" si="89"/>
        <v>1853648.6008223353</v>
      </c>
      <c r="J289" s="470">
        <f t="shared" si="89"/>
        <v>5891815.04</v>
      </c>
      <c r="K289" s="470">
        <f t="shared" si="89"/>
        <v>13591690.892499998</v>
      </c>
      <c r="L289" s="470">
        <f t="shared" si="89"/>
        <v>3029933</v>
      </c>
      <c r="M289" s="471">
        <f t="shared" si="89"/>
        <v>46530191.899312019</v>
      </c>
      <c r="N289" s="13"/>
      <c r="V289" s="305"/>
      <c r="W289" s="305"/>
    </row>
    <row r="290" spans="1:24" ht="45" x14ac:dyDescent="0.25">
      <c r="A290" s="472" t="s">
        <v>154</v>
      </c>
      <c r="B290" s="473" t="s">
        <v>79</v>
      </c>
      <c r="C290" s="474" t="s">
        <v>80</v>
      </c>
      <c r="D290" s="17">
        <v>154155</v>
      </c>
      <c r="E290" s="309" t="s">
        <v>627</v>
      </c>
      <c r="F290" s="309" t="s">
        <v>628</v>
      </c>
      <c r="G290" s="342">
        <v>1.1375</v>
      </c>
      <c r="H290" s="343">
        <v>310073.08589114982</v>
      </c>
      <c r="I290" s="343">
        <v>36900</v>
      </c>
      <c r="J290" s="343">
        <v>0</v>
      </c>
      <c r="K290" s="343">
        <v>218700</v>
      </c>
      <c r="L290" s="343">
        <v>0</v>
      </c>
      <c r="M290" s="344">
        <f t="shared" ref="M290" si="90">SUM(H290:L290)</f>
        <v>565673.08589114982</v>
      </c>
      <c r="N290" s="13"/>
      <c r="V290" s="305"/>
      <c r="W290" s="305"/>
    </row>
    <row r="291" spans="1:24" x14ac:dyDescent="0.25">
      <c r="A291" s="475"/>
      <c r="B291" s="476"/>
      <c r="C291" s="477" t="str">
        <f>+C290&amp;" Total"</f>
        <v>4.1.1 Coordination of ICANN Participation in Internet Governance Total</v>
      </c>
      <c r="D291" s="478"/>
      <c r="E291" s="479"/>
      <c r="F291" s="480"/>
      <c r="G291" s="481">
        <f t="shared" ref="G291:M292" si="91">G290</f>
        <v>1.1375</v>
      </c>
      <c r="H291" s="482">
        <f t="shared" si="91"/>
        <v>310073.08589114982</v>
      </c>
      <c r="I291" s="482">
        <f t="shared" si="91"/>
        <v>36900</v>
      </c>
      <c r="J291" s="482">
        <f t="shared" si="91"/>
        <v>0</v>
      </c>
      <c r="K291" s="482">
        <f t="shared" si="91"/>
        <v>218700</v>
      </c>
      <c r="L291" s="482">
        <f t="shared" si="91"/>
        <v>0</v>
      </c>
      <c r="M291" s="483">
        <f t="shared" si="91"/>
        <v>565673.08589114982</v>
      </c>
      <c r="N291" s="13"/>
      <c r="V291" s="305"/>
      <c r="W291" s="305"/>
    </row>
    <row r="292" spans="1:24" ht="15.75" thickBot="1" x14ac:dyDescent="0.3">
      <c r="A292" s="475"/>
      <c r="B292" s="484" t="str">
        <f>+B290&amp;" Total"</f>
        <v>4.1 Encourage engagement with the existing internet governance ecosystem at national, regional and global levels Total</v>
      </c>
      <c r="C292" s="485"/>
      <c r="D292" s="486"/>
      <c r="E292" s="487"/>
      <c r="F292" s="488"/>
      <c r="G292" s="489">
        <f t="shared" si="91"/>
        <v>1.1375</v>
      </c>
      <c r="H292" s="490">
        <f t="shared" si="91"/>
        <v>310073.08589114982</v>
      </c>
      <c r="I292" s="490">
        <f t="shared" si="91"/>
        <v>36900</v>
      </c>
      <c r="J292" s="490">
        <f t="shared" si="91"/>
        <v>0</v>
      </c>
      <c r="K292" s="490">
        <f t="shared" si="91"/>
        <v>218700</v>
      </c>
      <c r="L292" s="490">
        <f t="shared" si="91"/>
        <v>0</v>
      </c>
      <c r="M292" s="491">
        <f t="shared" si="91"/>
        <v>565673.08589114982</v>
      </c>
      <c r="N292" s="13"/>
      <c r="V292" s="305"/>
      <c r="W292" s="305"/>
    </row>
    <row r="293" spans="1:24" ht="75" x14ac:dyDescent="0.25">
      <c r="A293" s="475"/>
      <c r="B293" s="473" t="s">
        <v>82</v>
      </c>
      <c r="C293" s="474" t="s">
        <v>83</v>
      </c>
      <c r="D293" s="492">
        <v>154156</v>
      </c>
      <c r="E293" s="493" t="s">
        <v>629</v>
      </c>
      <c r="F293" s="494" t="s">
        <v>630</v>
      </c>
      <c r="G293" s="495">
        <v>0.6</v>
      </c>
      <c r="H293" s="496">
        <v>206858.23045144076</v>
      </c>
      <c r="I293" s="496">
        <v>0</v>
      </c>
      <c r="J293" s="496">
        <v>0</v>
      </c>
      <c r="K293" s="496">
        <v>40000</v>
      </c>
      <c r="L293" s="496">
        <v>0</v>
      </c>
      <c r="M293" s="497">
        <f t="shared" ref="M293" si="92">SUM(H293:L293)</f>
        <v>246858.23045144076</v>
      </c>
      <c r="N293" s="13"/>
      <c r="V293" s="305"/>
      <c r="W293" s="305"/>
    </row>
    <row r="294" spans="1:24" x14ac:dyDescent="0.25">
      <c r="A294" s="475"/>
      <c r="B294" s="476"/>
      <c r="C294" s="477" t="str">
        <f>+C293&amp;" Total"</f>
        <v>4.2.1 Support GAC Engagement Total</v>
      </c>
      <c r="D294" s="478"/>
      <c r="E294" s="479"/>
      <c r="F294" s="480"/>
      <c r="G294" s="498">
        <f t="shared" ref="G294:M294" si="93">SUM(G293:G293)</f>
        <v>0.6</v>
      </c>
      <c r="H294" s="499">
        <f t="shared" si="93"/>
        <v>206858.23045144076</v>
      </c>
      <c r="I294" s="499">
        <f t="shared" si="93"/>
        <v>0</v>
      </c>
      <c r="J294" s="499">
        <f t="shared" si="93"/>
        <v>0</v>
      </c>
      <c r="K294" s="499">
        <f t="shared" si="93"/>
        <v>40000</v>
      </c>
      <c r="L294" s="499">
        <f t="shared" si="93"/>
        <v>0</v>
      </c>
      <c r="M294" s="500">
        <f t="shared" si="93"/>
        <v>246858.23045144076</v>
      </c>
      <c r="N294" s="13"/>
      <c r="V294" s="305"/>
      <c r="W294" s="305"/>
    </row>
    <row r="295" spans="1:24" ht="30" x14ac:dyDescent="0.25">
      <c r="A295" s="475"/>
      <c r="B295" s="476"/>
      <c r="C295" s="501" t="s">
        <v>84</v>
      </c>
      <c r="D295" s="17">
        <v>154152</v>
      </c>
      <c r="E295" s="309" t="s">
        <v>631</v>
      </c>
      <c r="F295" s="310" t="s">
        <v>632</v>
      </c>
      <c r="G295" s="311">
        <v>1.4458333333333335</v>
      </c>
      <c r="H295" s="312">
        <v>478766.59471699561</v>
      </c>
      <c r="I295" s="312">
        <v>58774.666666666672</v>
      </c>
      <c r="J295" s="312">
        <v>150000</v>
      </c>
      <c r="K295" s="312">
        <v>0</v>
      </c>
      <c r="L295" s="312">
        <v>0</v>
      </c>
      <c r="M295" s="313">
        <f t="shared" ref="M295:M298" si="94">SUM(H295:L295)</f>
        <v>687541.26138366223</v>
      </c>
      <c r="N295" s="13"/>
      <c r="V295" s="305"/>
      <c r="W295" s="305"/>
    </row>
    <row r="296" spans="1:24" ht="30" x14ac:dyDescent="0.25">
      <c r="A296" s="475"/>
      <c r="B296" s="476"/>
      <c r="C296" s="501"/>
      <c r="D296" s="502">
        <v>154153</v>
      </c>
      <c r="E296" s="503" t="s">
        <v>633</v>
      </c>
      <c r="F296" s="504" t="s">
        <v>634</v>
      </c>
      <c r="G296" s="505">
        <v>2.541666666666667</v>
      </c>
      <c r="H296" s="506">
        <v>764574.31485010753</v>
      </c>
      <c r="I296" s="506">
        <v>111806.66666666666</v>
      </c>
      <c r="J296" s="506">
        <v>0</v>
      </c>
      <c r="K296" s="506">
        <v>49000</v>
      </c>
      <c r="L296" s="506">
        <v>0</v>
      </c>
      <c r="M296" s="507">
        <f t="shared" si="94"/>
        <v>925380.98151677416</v>
      </c>
      <c r="N296" s="13"/>
      <c r="V296" s="305"/>
      <c r="W296" s="305"/>
    </row>
    <row r="297" spans="1:24" ht="30" x14ac:dyDescent="0.25">
      <c r="A297" s="475"/>
      <c r="B297" s="476"/>
      <c r="C297" s="501"/>
      <c r="D297" s="315">
        <v>154154</v>
      </c>
      <c r="E297" s="316" t="s">
        <v>635</v>
      </c>
      <c r="F297" s="317" t="s">
        <v>636</v>
      </c>
      <c r="G297" s="318">
        <v>2.1750000000000003</v>
      </c>
      <c r="H297" s="319">
        <v>373071.47947435966</v>
      </c>
      <c r="I297" s="319">
        <v>47800</v>
      </c>
      <c r="J297" s="319">
        <v>9600</v>
      </c>
      <c r="K297" s="319">
        <v>35705</v>
      </c>
      <c r="L297" s="319">
        <v>0</v>
      </c>
      <c r="M297" s="320">
        <f t="shared" si="94"/>
        <v>466176.47947435966</v>
      </c>
      <c r="N297" s="13"/>
      <c r="V297" s="305"/>
      <c r="W297" s="305"/>
    </row>
    <row r="298" spans="1:24" ht="30" x14ac:dyDescent="0.25">
      <c r="A298" s="475"/>
      <c r="B298" s="476"/>
      <c r="C298" s="501"/>
      <c r="D298" s="502">
        <v>154158</v>
      </c>
      <c r="E298" s="503" t="s">
        <v>637</v>
      </c>
      <c r="F298" s="504" t="s">
        <v>638</v>
      </c>
      <c r="G298" s="505">
        <v>9.9999999999999992E-2</v>
      </c>
      <c r="H298" s="506">
        <v>9565.5371064921092</v>
      </c>
      <c r="I298" s="506">
        <v>0</v>
      </c>
      <c r="J298" s="506">
        <v>300000</v>
      </c>
      <c r="K298" s="506">
        <v>0</v>
      </c>
      <c r="L298" s="506">
        <v>0</v>
      </c>
      <c r="M298" s="507">
        <f t="shared" si="94"/>
        <v>309565.53710649209</v>
      </c>
      <c r="N298" s="13"/>
      <c r="V298" s="305"/>
      <c r="W298" s="453"/>
      <c r="X298" s="7"/>
    </row>
    <row r="299" spans="1:24" x14ac:dyDescent="0.25">
      <c r="A299" s="475"/>
      <c r="B299" s="476"/>
      <c r="C299" s="477" t="str">
        <f>+C295&amp;" Total"</f>
        <v>4.2.2 Engagement with Governments and Intergovernmental Organizations Total</v>
      </c>
      <c r="D299" s="508"/>
      <c r="E299" s="509"/>
      <c r="F299" s="510"/>
      <c r="G299" s="498">
        <f t="shared" ref="G299:M299" si="95">SUM(G295:G298)</f>
        <v>6.2625000000000011</v>
      </c>
      <c r="H299" s="499">
        <f t="shared" si="95"/>
        <v>1625977.926147955</v>
      </c>
      <c r="I299" s="499">
        <f t="shared" si="95"/>
        <v>218381.33333333331</v>
      </c>
      <c r="J299" s="499">
        <f t="shared" si="95"/>
        <v>459600</v>
      </c>
      <c r="K299" s="499">
        <f t="shared" si="95"/>
        <v>84705</v>
      </c>
      <c r="L299" s="499">
        <f t="shared" si="95"/>
        <v>0</v>
      </c>
      <c r="M299" s="500">
        <f t="shared" si="95"/>
        <v>2388664.259481288</v>
      </c>
      <c r="N299" s="13"/>
      <c r="V299" s="305"/>
      <c r="W299" s="453"/>
      <c r="X299" s="7"/>
    </row>
    <row r="300" spans="1:24" ht="15.75" thickBot="1" x14ac:dyDescent="0.3">
      <c r="A300" s="475"/>
      <c r="B300" s="484" t="str">
        <f>+B293&amp;" Total"</f>
        <v>4.2 Clarify the role of governments in ICANN and work with them to strengthen their commitment to supporting the global Internet ecosystem Total</v>
      </c>
      <c r="C300" s="487"/>
      <c r="D300" s="486"/>
      <c r="E300" s="487"/>
      <c r="F300" s="488"/>
      <c r="G300" s="511">
        <f t="shared" ref="G300:M300" si="96">G294+G299</f>
        <v>6.8625000000000007</v>
      </c>
      <c r="H300" s="512">
        <f t="shared" si="96"/>
        <v>1832836.1565993957</v>
      </c>
      <c r="I300" s="512">
        <f t="shared" si="96"/>
        <v>218381.33333333331</v>
      </c>
      <c r="J300" s="512">
        <f t="shared" si="96"/>
        <v>459600</v>
      </c>
      <c r="K300" s="512">
        <f t="shared" si="96"/>
        <v>124705</v>
      </c>
      <c r="L300" s="512">
        <f t="shared" si="96"/>
        <v>0</v>
      </c>
      <c r="M300" s="513">
        <f t="shared" si="96"/>
        <v>2635522.4899327289</v>
      </c>
      <c r="N300" s="13"/>
      <c r="V300" s="305"/>
      <c r="W300" s="453"/>
      <c r="X300" s="7"/>
    </row>
    <row r="301" spans="1:24" ht="75" x14ac:dyDescent="0.25">
      <c r="A301" s="475"/>
      <c r="B301" s="473" t="s">
        <v>86</v>
      </c>
      <c r="C301" s="514" t="s">
        <v>87</v>
      </c>
      <c r="D301" s="315">
        <v>124630</v>
      </c>
      <c r="E301" s="397" t="s">
        <v>155</v>
      </c>
      <c r="F301" s="316" t="s">
        <v>156</v>
      </c>
      <c r="G301" s="318">
        <v>0</v>
      </c>
      <c r="H301" s="319">
        <v>0</v>
      </c>
      <c r="I301" s="319">
        <v>0</v>
      </c>
      <c r="J301" s="319">
        <v>0</v>
      </c>
      <c r="K301" s="319">
        <v>58000</v>
      </c>
      <c r="L301" s="319">
        <v>0</v>
      </c>
      <c r="M301" s="320">
        <f t="shared" ref="M301" si="97">SUM(H301:L301)</f>
        <v>58000</v>
      </c>
      <c r="N301" s="13"/>
      <c r="V301" s="305"/>
      <c r="W301" s="453"/>
      <c r="X301" s="7"/>
    </row>
    <row r="302" spans="1:24" x14ac:dyDescent="0.25">
      <c r="A302" s="475"/>
      <c r="B302" s="476"/>
      <c r="C302" s="515" t="str">
        <f>+C301&amp;" Total"</f>
        <v>4.3.1 Support Internet Governance Ecosystem Advancement Total</v>
      </c>
      <c r="D302" s="508"/>
      <c r="E302" s="509"/>
      <c r="F302" s="510"/>
      <c r="G302" s="498">
        <f t="shared" ref="G302:M303" si="98">G301</f>
        <v>0</v>
      </c>
      <c r="H302" s="499">
        <f t="shared" si="98"/>
        <v>0</v>
      </c>
      <c r="I302" s="499">
        <f t="shared" si="98"/>
        <v>0</v>
      </c>
      <c r="J302" s="499">
        <f t="shared" si="98"/>
        <v>0</v>
      </c>
      <c r="K302" s="499">
        <f t="shared" si="98"/>
        <v>58000</v>
      </c>
      <c r="L302" s="499">
        <f t="shared" si="98"/>
        <v>0</v>
      </c>
      <c r="M302" s="500">
        <f t="shared" si="98"/>
        <v>58000</v>
      </c>
      <c r="N302" s="13"/>
      <c r="V302" s="305"/>
      <c r="W302" s="453"/>
      <c r="X302" s="7"/>
    </row>
    <row r="303" spans="1:24" ht="15.75" thickBot="1" x14ac:dyDescent="0.3">
      <c r="A303" s="475"/>
      <c r="B303" s="484" t="str">
        <f>+B301&amp;" Total"</f>
        <v>4.3 Participate in the evolution of a global, trusted, inclusive multistakeholder Internet Governance ecosystem that addresses Internet issues Total</v>
      </c>
      <c r="C303" s="516"/>
      <c r="D303" s="486"/>
      <c r="E303" s="487"/>
      <c r="F303" s="487"/>
      <c r="G303" s="511">
        <f t="shared" si="98"/>
        <v>0</v>
      </c>
      <c r="H303" s="512">
        <f t="shared" si="98"/>
        <v>0</v>
      </c>
      <c r="I303" s="512">
        <f t="shared" si="98"/>
        <v>0</v>
      </c>
      <c r="J303" s="512">
        <f t="shared" si="98"/>
        <v>0</v>
      </c>
      <c r="K303" s="512">
        <f t="shared" si="98"/>
        <v>58000</v>
      </c>
      <c r="L303" s="512">
        <f t="shared" si="98"/>
        <v>0</v>
      </c>
      <c r="M303" s="513">
        <f t="shared" si="98"/>
        <v>58000</v>
      </c>
      <c r="N303" s="13"/>
      <c r="V303" s="305"/>
      <c r="W303" s="453"/>
      <c r="X303" s="7"/>
    </row>
    <row r="304" spans="1:24" ht="60" x14ac:dyDescent="0.25">
      <c r="A304" s="475"/>
      <c r="B304" s="517" t="s">
        <v>89</v>
      </c>
      <c r="C304" s="518" t="s">
        <v>90</v>
      </c>
      <c r="D304" s="17">
        <v>152052</v>
      </c>
      <c r="E304" s="309" t="s">
        <v>639</v>
      </c>
      <c r="F304" s="310" t="s">
        <v>640</v>
      </c>
      <c r="G304" s="342">
        <v>17.736350000000002</v>
      </c>
      <c r="H304" s="343">
        <v>1958270.9563136923</v>
      </c>
      <c r="I304" s="343">
        <v>0</v>
      </c>
      <c r="J304" s="343">
        <v>378800</v>
      </c>
      <c r="K304" s="343">
        <v>31000</v>
      </c>
      <c r="L304" s="343">
        <v>0</v>
      </c>
      <c r="M304" s="344">
        <f t="shared" ref="M304:M308" si="99">SUM(H304:L304)</f>
        <v>2368070.956313692</v>
      </c>
      <c r="N304" s="13"/>
      <c r="V304" s="305"/>
      <c r="W304" s="453"/>
      <c r="X304" s="7"/>
    </row>
    <row r="305" spans="1:24" ht="45" x14ac:dyDescent="0.25">
      <c r="A305" s="475"/>
      <c r="B305" s="519"/>
      <c r="C305" s="501"/>
      <c r="D305" s="502">
        <v>152053</v>
      </c>
      <c r="E305" s="503" t="s">
        <v>641</v>
      </c>
      <c r="F305" s="504" t="s">
        <v>642</v>
      </c>
      <c r="G305" s="505">
        <v>5.1499999999999968</v>
      </c>
      <c r="H305" s="506">
        <v>639768.77764178789</v>
      </c>
      <c r="I305" s="506">
        <v>183000</v>
      </c>
      <c r="J305" s="506">
        <v>0</v>
      </c>
      <c r="K305" s="506">
        <v>54128</v>
      </c>
      <c r="L305" s="506">
        <v>0</v>
      </c>
      <c r="M305" s="507">
        <f t="shared" si="99"/>
        <v>876896.77764178789</v>
      </c>
      <c r="N305" s="13"/>
      <c r="V305" s="305"/>
      <c r="W305" s="453"/>
      <c r="X305" s="7"/>
    </row>
    <row r="306" spans="1:24" ht="45" x14ac:dyDescent="0.25">
      <c r="A306" s="475"/>
      <c r="B306" s="519"/>
      <c r="C306" s="501"/>
      <c r="D306" s="17">
        <v>152054</v>
      </c>
      <c r="E306" s="309" t="s">
        <v>643</v>
      </c>
      <c r="F306" s="310" t="s">
        <v>644</v>
      </c>
      <c r="G306" s="311">
        <v>1.1499999999999999</v>
      </c>
      <c r="H306" s="312">
        <v>168989.02087917435</v>
      </c>
      <c r="I306" s="312">
        <v>0</v>
      </c>
      <c r="J306" s="312">
        <v>31000</v>
      </c>
      <c r="K306" s="312">
        <v>0</v>
      </c>
      <c r="L306" s="312">
        <v>0</v>
      </c>
      <c r="M306" s="313">
        <f t="shared" si="99"/>
        <v>199989.02087917435</v>
      </c>
      <c r="N306" s="13"/>
      <c r="V306" s="305"/>
      <c r="W306" s="453"/>
      <c r="X306" s="7"/>
    </row>
    <row r="307" spans="1:24" ht="45" x14ac:dyDescent="0.25">
      <c r="A307" s="475"/>
      <c r="B307" s="519"/>
      <c r="C307" s="501"/>
      <c r="D307" s="502">
        <v>152055</v>
      </c>
      <c r="E307" s="503" t="s">
        <v>645</v>
      </c>
      <c r="F307" s="504" t="s">
        <v>646</v>
      </c>
      <c r="G307" s="505">
        <v>0.39999999999999997</v>
      </c>
      <c r="H307" s="506">
        <v>87298.505495111574</v>
      </c>
      <c r="I307" s="506">
        <v>0</v>
      </c>
      <c r="J307" s="506">
        <v>0</v>
      </c>
      <c r="K307" s="506">
        <v>0</v>
      </c>
      <c r="L307" s="506">
        <v>0</v>
      </c>
      <c r="M307" s="507">
        <f t="shared" si="99"/>
        <v>87298.505495111574</v>
      </c>
      <c r="N307" s="13"/>
      <c r="V307" s="305"/>
      <c r="W307" s="453"/>
      <c r="X307" s="7"/>
    </row>
    <row r="308" spans="1:24" ht="60" x14ac:dyDescent="0.25">
      <c r="A308" s="475"/>
      <c r="B308" s="519"/>
      <c r="C308" s="501"/>
      <c r="D308" s="315">
        <v>152056</v>
      </c>
      <c r="E308" s="316" t="s">
        <v>647</v>
      </c>
      <c r="F308" s="317" t="s">
        <v>648</v>
      </c>
      <c r="G308" s="318">
        <v>1.8999999999999997</v>
      </c>
      <c r="H308" s="319">
        <v>282297.66748678539</v>
      </c>
      <c r="I308" s="319">
        <v>0</v>
      </c>
      <c r="J308" s="319">
        <v>645000</v>
      </c>
      <c r="K308" s="319">
        <v>0</v>
      </c>
      <c r="L308" s="319">
        <v>0</v>
      </c>
      <c r="M308" s="320">
        <f t="shared" si="99"/>
        <v>927297.66748678545</v>
      </c>
      <c r="N308" s="13"/>
      <c r="V308" s="305"/>
      <c r="W308" s="453"/>
      <c r="X308" s="7"/>
    </row>
    <row r="309" spans="1:24" x14ac:dyDescent="0.25">
      <c r="A309" s="475"/>
      <c r="B309" s="519"/>
      <c r="C309" s="477" t="str">
        <f>+C304&amp;" Total"</f>
        <v>4.4.1 Contractual Compliance Functions Total</v>
      </c>
      <c r="D309" s="478"/>
      <c r="E309" s="479"/>
      <c r="F309" s="480"/>
      <c r="G309" s="498">
        <f t="shared" ref="G309:M309" si="100">SUM(G304:G308)</f>
        <v>26.336349999999996</v>
      </c>
      <c r="H309" s="499">
        <f t="shared" si="100"/>
        <v>3136624.9278165516</v>
      </c>
      <c r="I309" s="499">
        <f t="shared" si="100"/>
        <v>183000</v>
      </c>
      <c r="J309" s="499">
        <f t="shared" si="100"/>
        <v>1054800</v>
      </c>
      <c r="K309" s="499">
        <f t="shared" si="100"/>
        <v>85128</v>
      </c>
      <c r="L309" s="499">
        <f t="shared" si="100"/>
        <v>0</v>
      </c>
      <c r="M309" s="500">
        <f t="shared" si="100"/>
        <v>4459552.9278165512</v>
      </c>
      <c r="N309" s="13"/>
      <c r="V309" s="305"/>
      <c r="W309" s="453"/>
      <c r="X309" s="7"/>
    </row>
    <row r="310" spans="1:24" ht="45" x14ac:dyDescent="0.25">
      <c r="A310" s="475"/>
      <c r="B310" s="519"/>
      <c r="C310" s="501" t="s">
        <v>91</v>
      </c>
      <c r="D310" s="17">
        <v>152057</v>
      </c>
      <c r="E310" s="309" t="s">
        <v>649</v>
      </c>
      <c r="F310" s="310" t="s">
        <v>650</v>
      </c>
      <c r="G310" s="311">
        <v>0.35</v>
      </c>
      <c r="H310" s="312">
        <v>69297.870476561598</v>
      </c>
      <c r="I310" s="312">
        <v>0</v>
      </c>
      <c r="J310" s="312">
        <v>0</v>
      </c>
      <c r="K310" s="312">
        <v>0</v>
      </c>
      <c r="L310" s="312">
        <v>0</v>
      </c>
      <c r="M310" s="313">
        <f t="shared" ref="M310:M311" si="101">SUM(H310:L310)</f>
        <v>69297.870476561598</v>
      </c>
      <c r="N310" s="13"/>
      <c r="V310" s="305"/>
      <c r="W310" s="453"/>
      <c r="X310" s="7"/>
    </row>
    <row r="311" spans="1:24" ht="30" x14ac:dyDescent="0.25">
      <c r="A311" s="475"/>
      <c r="B311" s="519"/>
      <c r="C311" s="501"/>
      <c r="D311" s="502">
        <v>152058</v>
      </c>
      <c r="E311" s="503" t="s">
        <v>651</v>
      </c>
      <c r="F311" s="504" t="s">
        <v>652</v>
      </c>
      <c r="G311" s="505">
        <v>0.3</v>
      </c>
      <c r="H311" s="506">
        <v>57678.877736476097</v>
      </c>
      <c r="I311" s="506">
        <v>0</v>
      </c>
      <c r="J311" s="506">
        <v>0</v>
      </c>
      <c r="K311" s="506">
        <v>0</v>
      </c>
      <c r="L311" s="506">
        <v>0</v>
      </c>
      <c r="M311" s="507">
        <f t="shared" si="101"/>
        <v>57678.877736476097</v>
      </c>
      <c r="N311" s="13"/>
      <c r="V311" s="305"/>
      <c r="W311" s="453"/>
      <c r="X311" s="7"/>
    </row>
    <row r="312" spans="1:24" x14ac:dyDescent="0.25">
      <c r="A312" s="475"/>
      <c r="B312" s="519"/>
      <c r="C312" s="477" t="str">
        <f>+C310&amp;" Total"</f>
        <v>4.4.2 Contractual Compliance Initiatives and Improvements Total</v>
      </c>
      <c r="D312" s="478"/>
      <c r="E312" s="479"/>
      <c r="F312" s="480"/>
      <c r="G312" s="498">
        <f t="shared" ref="G312:M312" si="102">SUM(G310:G311)</f>
        <v>0.64999999999999991</v>
      </c>
      <c r="H312" s="499">
        <f t="shared" si="102"/>
        <v>126976.7482130377</v>
      </c>
      <c r="I312" s="499">
        <f t="shared" si="102"/>
        <v>0</v>
      </c>
      <c r="J312" s="499">
        <f t="shared" si="102"/>
        <v>0</v>
      </c>
      <c r="K312" s="499">
        <f t="shared" si="102"/>
        <v>0</v>
      </c>
      <c r="L312" s="499">
        <f t="shared" si="102"/>
        <v>0</v>
      </c>
      <c r="M312" s="500">
        <f t="shared" si="102"/>
        <v>126976.7482130377</v>
      </c>
      <c r="N312" s="13"/>
      <c r="V312" s="305"/>
      <c r="W312" s="453"/>
      <c r="X312" s="7"/>
    </row>
    <row r="313" spans="1:24" ht="60" x14ac:dyDescent="0.25">
      <c r="A313" s="475"/>
      <c r="B313" s="519"/>
      <c r="C313" s="501" t="s">
        <v>92</v>
      </c>
      <c r="D313" s="17">
        <v>31665</v>
      </c>
      <c r="E313" s="309" t="s">
        <v>653</v>
      </c>
      <c r="F313" s="310" t="s">
        <v>654</v>
      </c>
      <c r="G313" s="311">
        <v>0.83333333333333326</v>
      </c>
      <c r="H313" s="312">
        <v>294733.30542856641</v>
      </c>
      <c r="I313" s="312">
        <v>0</v>
      </c>
      <c r="J313" s="312">
        <v>0</v>
      </c>
      <c r="K313" s="312">
        <v>0</v>
      </c>
      <c r="L313" s="312">
        <v>0</v>
      </c>
      <c r="M313" s="313">
        <f t="shared" ref="M313:M315" si="103">SUM(H313:L313)</f>
        <v>294733.30542856641</v>
      </c>
      <c r="N313" s="13"/>
      <c r="V313" s="305"/>
      <c r="W313" s="453"/>
      <c r="X313" s="7"/>
    </row>
    <row r="314" spans="1:24" ht="45" x14ac:dyDescent="0.25">
      <c r="A314" s="475"/>
      <c r="B314" s="519"/>
      <c r="C314" s="501"/>
      <c r="D314" s="502">
        <v>31666</v>
      </c>
      <c r="E314" s="503" t="s">
        <v>655</v>
      </c>
      <c r="F314" s="504" t="s">
        <v>656</v>
      </c>
      <c r="G314" s="505">
        <v>0.83333333333333326</v>
      </c>
      <c r="H314" s="506">
        <v>294733.30542856641</v>
      </c>
      <c r="I314" s="506">
        <v>0</v>
      </c>
      <c r="J314" s="506">
        <v>0</v>
      </c>
      <c r="K314" s="506">
        <v>0</v>
      </c>
      <c r="L314" s="506">
        <v>0</v>
      </c>
      <c r="M314" s="507">
        <f t="shared" si="103"/>
        <v>294733.30542856641</v>
      </c>
      <c r="N314" s="13"/>
      <c r="V314" s="305"/>
      <c r="W314" s="453"/>
      <c r="X314" s="7"/>
    </row>
    <row r="315" spans="1:24" ht="45" x14ac:dyDescent="0.25">
      <c r="A315" s="475"/>
      <c r="B315" s="519"/>
      <c r="C315" s="501"/>
      <c r="D315" s="17">
        <v>155057</v>
      </c>
      <c r="E315" s="309" t="s">
        <v>657</v>
      </c>
      <c r="F315" s="310" t="s">
        <v>658</v>
      </c>
      <c r="G315" s="311">
        <v>0.33333333333333331</v>
      </c>
      <c r="H315" s="312">
        <v>172591.42907041969</v>
      </c>
      <c r="I315" s="312">
        <v>88708.5</v>
      </c>
      <c r="J315" s="312">
        <v>45000</v>
      </c>
      <c r="K315" s="312">
        <v>11660</v>
      </c>
      <c r="L315" s="312">
        <v>0</v>
      </c>
      <c r="M315" s="313">
        <f t="shared" si="103"/>
        <v>317959.92907041969</v>
      </c>
      <c r="N315" s="13"/>
      <c r="V315" s="305"/>
      <c r="W315" s="453"/>
      <c r="X315" s="7"/>
    </row>
    <row r="316" spans="1:24" x14ac:dyDescent="0.25">
      <c r="A316" s="475"/>
      <c r="B316" s="519"/>
      <c r="C316" s="477" t="str">
        <f>+C313&amp;" Total"</f>
        <v>4.4.3 Contractual Compliance and Safeguards Total</v>
      </c>
      <c r="D316" s="478"/>
      <c r="E316" s="479"/>
      <c r="F316" s="480"/>
      <c r="G316" s="498">
        <f t="shared" ref="G316:M316" si="104">SUM(G313:G315)</f>
        <v>1.9999999999999998</v>
      </c>
      <c r="H316" s="499">
        <f t="shared" si="104"/>
        <v>762058.03992755245</v>
      </c>
      <c r="I316" s="499">
        <f t="shared" si="104"/>
        <v>88708.5</v>
      </c>
      <c r="J316" s="499">
        <f t="shared" si="104"/>
        <v>45000</v>
      </c>
      <c r="K316" s="499">
        <f t="shared" si="104"/>
        <v>11660</v>
      </c>
      <c r="L316" s="499">
        <f t="shared" si="104"/>
        <v>0</v>
      </c>
      <c r="M316" s="500">
        <f t="shared" si="104"/>
        <v>907426.53992755245</v>
      </c>
      <c r="N316" s="13"/>
      <c r="V316" s="305"/>
      <c r="W316" s="453"/>
      <c r="X316" s="7"/>
    </row>
    <row r="317" spans="1:24" ht="15.75" thickBot="1" x14ac:dyDescent="0.3">
      <c r="A317" s="520"/>
      <c r="B317" s="484" t="str">
        <f>+B304&amp;" Total"</f>
        <v>4.4 Promote role clarity and establish mechanisms to increase trust within the ecosystem rooted in the public interest Total</v>
      </c>
      <c r="C317" s="521"/>
      <c r="D317" s="522"/>
      <c r="E317" s="523"/>
      <c r="F317" s="524"/>
      <c r="G317" s="525">
        <f t="shared" ref="G317:M317" si="105">+G309+G312+G316</f>
        <v>28.986349999999995</v>
      </c>
      <c r="H317" s="526">
        <f t="shared" si="105"/>
        <v>4025659.7159571419</v>
      </c>
      <c r="I317" s="526">
        <f t="shared" si="105"/>
        <v>271708.5</v>
      </c>
      <c r="J317" s="526">
        <f t="shared" si="105"/>
        <v>1099800</v>
      </c>
      <c r="K317" s="526">
        <f t="shared" si="105"/>
        <v>96788</v>
      </c>
      <c r="L317" s="526">
        <f t="shared" si="105"/>
        <v>0</v>
      </c>
      <c r="M317" s="527">
        <f t="shared" si="105"/>
        <v>5493956.2159571415</v>
      </c>
      <c r="N317" s="13"/>
      <c r="V317" s="305"/>
      <c r="W317" s="453"/>
      <c r="X317" s="7"/>
    </row>
    <row r="318" spans="1:24" ht="15.75" thickBot="1" x14ac:dyDescent="0.3">
      <c r="A318" s="528" t="s">
        <v>157</v>
      </c>
      <c r="B318" s="529"/>
      <c r="C318" s="529"/>
      <c r="D318" s="530"/>
      <c r="E318" s="529"/>
      <c r="F318" s="531"/>
      <c r="G318" s="532">
        <f t="shared" ref="G318:M318" si="106">G317+G303+G300+G292</f>
        <v>36.986350000000002</v>
      </c>
      <c r="H318" s="533">
        <f t="shared" si="106"/>
        <v>6168568.9584476873</v>
      </c>
      <c r="I318" s="533">
        <f t="shared" si="106"/>
        <v>526989.83333333326</v>
      </c>
      <c r="J318" s="533">
        <f t="shared" si="106"/>
        <v>1559400</v>
      </c>
      <c r="K318" s="534">
        <f t="shared" si="106"/>
        <v>498193</v>
      </c>
      <c r="L318" s="534">
        <f t="shared" si="106"/>
        <v>0</v>
      </c>
      <c r="M318" s="535">
        <f t="shared" si="106"/>
        <v>8753151.7917810194</v>
      </c>
      <c r="N318" s="13"/>
      <c r="V318" s="305"/>
      <c r="W318" s="453"/>
      <c r="X318" s="7"/>
    </row>
    <row r="319" spans="1:24" ht="30" x14ac:dyDescent="0.25">
      <c r="A319" s="536" t="s">
        <v>158</v>
      </c>
      <c r="B319" s="537" t="s">
        <v>96</v>
      </c>
      <c r="C319" s="538" t="s">
        <v>97</v>
      </c>
      <c r="D319" s="539">
        <v>153707</v>
      </c>
      <c r="E319" s="540" t="s">
        <v>659</v>
      </c>
      <c r="F319" s="541" t="s">
        <v>660</v>
      </c>
      <c r="G319" s="542">
        <v>0.6</v>
      </c>
      <c r="H319" s="543">
        <v>254133.87585353508</v>
      </c>
      <c r="I319" s="543">
        <v>0</v>
      </c>
      <c r="J319" s="543">
        <v>0</v>
      </c>
      <c r="K319" s="543">
        <v>0</v>
      </c>
      <c r="L319" s="543">
        <v>0</v>
      </c>
      <c r="M319" s="544">
        <f t="shared" ref="M319:M323" si="107">SUM(H319:L319)</f>
        <v>254133.87585353508</v>
      </c>
      <c r="N319" s="13"/>
      <c r="V319" s="305"/>
      <c r="W319" s="453"/>
      <c r="X319" s="7"/>
    </row>
    <row r="320" spans="1:24" ht="30" x14ac:dyDescent="0.25">
      <c r="A320" s="545"/>
      <c r="B320" s="546"/>
      <c r="C320" s="547"/>
      <c r="D320" s="315">
        <v>153729</v>
      </c>
      <c r="E320" s="316" t="s">
        <v>661</v>
      </c>
      <c r="F320" s="317" t="s">
        <v>662</v>
      </c>
      <c r="G320" s="318">
        <v>0.65000000000000013</v>
      </c>
      <c r="H320" s="319">
        <v>208639.09403164167</v>
      </c>
      <c r="I320" s="319">
        <v>0</v>
      </c>
      <c r="J320" s="319">
        <v>0</v>
      </c>
      <c r="K320" s="319">
        <v>0</v>
      </c>
      <c r="L320" s="319">
        <v>0</v>
      </c>
      <c r="M320" s="320">
        <f t="shared" si="107"/>
        <v>208639.09403164167</v>
      </c>
      <c r="N320" s="13"/>
      <c r="V320" s="305"/>
      <c r="W320" s="453"/>
      <c r="X320" s="7"/>
    </row>
    <row r="321" spans="1:24" ht="30" x14ac:dyDescent="0.25">
      <c r="A321" s="545"/>
      <c r="B321" s="546"/>
      <c r="C321" s="547"/>
      <c r="D321" s="539">
        <v>153902</v>
      </c>
      <c r="E321" s="540" t="s">
        <v>663</v>
      </c>
      <c r="F321" s="541" t="s">
        <v>664</v>
      </c>
      <c r="G321" s="542">
        <v>0.35499999999999998</v>
      </c>
      <c r="H321" s="543">
        <v>87020.461395099017</v>
      </c>
      <c r="I321" s="543">
        <v>0</v>
      </c>
      <c r="J321" s="543">
        <v>0</v>
      </c>
      <c r="K321" s="543">
        <v>0</v>
      </c>
      <c r="L321" s="543">
        <v>0</v>
      </c>
      <c r="M321" s="544">
        <f t="shared" si="107"/>
        <v>87020.461395099017</v>
      </c>
      <c r="N321" s="13"/>
      <c r="V321" s="305"/>
      <c r="W321" s="453"/>
      <c r="X321" s="7"/>
    </row>
    <row r="322" spans="1:24" ht="30" x14ac:dyDescent="0.25">
      <c r="A322" s="545"/>
      <c r="B322" s="546"/>
      <c r="C322" s="547"/>
      <c r="D322" s="315">
        <v>153943</v>
      </c>
      <c r="E322" s="316" t="s">
        <v>665</v>
      </c>
      <c r="F322" s="317" t="s">
        <v>666</v>
      </c>
      <c r="G322" s="318">
        <v>0.35499999999999998</v>
      </c>
      <c r="H322" s="319">
        <v>87020.461395099017</v>
      </c>
      <c r="I322" s="319">
        <v>0</v>
      </c>
      <c r="J322" s="319">
        <v>0</v>
      </c>
      <c r="K322" s="319">
        <v>0</v>
      </c>
      <c r="L322" s="319">
        <v>0</v>
      </c>
      <c r="M322" s="320">
        <f t="shared" si="107"/>
        <v>87020.461395099017</v>
      </c>
      <c r="N322" s="13"/>
      <c r="V322" s="305"/>
      <c r="W322" s="453"/>
      <c r="X322" s="7"/>
    </row>
    <row r="323" spans="1:24" ht="30" x14ac:dyDescent="0.25">
      <c r="A323" s="545"/>
      <c r="B323" s="546"/>
      <c r="C323" s="547"/>
      <c r="D323" s="539">
        <v>154106</v>
      </c>
      <c r="E323" s="540" t="s">
        <v>667</v>
      </c>
      <c r="F323" s="541" t="s">
        <v>668</v>
      </c>
      <c r="G323" s="542">
        <v>0.61</v>
      </c>
      <c r="H323" s="543">
        <v>167577.51579381863</v>
      </c>
      <c r="I323" s="543">
        <v>0</v>
      </c>
      <c r="J323" s="543">
        <v>0</v>
      </c>
      <c r="K323" s="543">
        <v>0</v>
      </c>
      <c r="L323" s="543">
        <v>0</v>
      </c>
      <c r="M323" s="544">
        <f t="shared" si="107"/>
        <v>167577.51579381863</v>
      </c>
      <c r="N323" s="13"/>
      <c r="V323" s="305"/>
      <c r="W323" s="453"/>
      <c r="X323" s="7"/>
    </row>
    <row r="324" spans="1:24" x14ac:dyDescent="0.25">
      <c r="A324" s="545"/>
      <c r="B324" s="546"/>
      <c r="C324" s="548" t="str">
        <f>+C319&amp;" Total"</f>
        <v>5.1.1 Legal Advisory Function Total</v>
      </c>
      <c r="D324" s="549"/>
      <c r="E324" s="550"/>
      <c r="F324" s="551"/>
      <c r="G324" s="552">
        <f t="shared" ref="G324:M324" si="108">SUM(G319:G323)</f>
        <v>2.57</v>
      </c>
      <c r="H324" s="553">
        <f t="shared" si="108"/>
        <v>804391.4084691935</v>
      </c>
      <c r="I324" s="553">
        <f t="shared" si="108"/>
        <v>0</v>
      </c>
      <c r="J324" s="553">
        <f t="shared" si="108"/>
        <v>0</v>
      </c>
      <c r="K324" s="553">
        <f t="shared" si="108"/>
        <v>0</v>
      </c>
      <c r="L324" s="553">
        <f t="shared" si="108"/>
        <v>0</v>
      </c>
      <c r="M324" s="554">
        <f t="shared" si="108"/>
        <v>804391.4084691935</v>
      </c>
      <c r="N324" s="13"/>
      <c r="V324" s="305"/>
      <c r="W324" s="453"/>
      <c r="X324" s="7"/>
    </row>
    <row r="325" spans="1:24" ht="30" x14ac:dyDescent="0.25">
      <c r="A325" s="545"/>
      <c r="B325" s="546"/>
      <c r="C325" s="555" t="s">
        <v>98</v>
      </c>
      <c r="D325" s="315">
        <v>154103</v>
      </c>
      <c r="E325" s="316" t="s">
        <v>159</v>
      </c>
      <c r="F325" s="317" t="s">
        <v>160</v>
      </c>
      <c r="G325" s="318" t="s">
        <v>482</v>
      </c>
      <c r="H325" s="319" t="s">
        <v>482</v>
      </c>
      <c r="I325" s="319" t="s">
        <v>482</v>
      </c>
      <c r="J325" s="319" t="s">
        <v>482</v>
      </c>
      <c r="K325" s="319" t="s">
        <v>482</v>
      </c>
      <c r="L325" s="319" t="s">
        <v>482</v>
      </c>
      <c r="M325" s="320">
        <f t="shared" ref="M325" si="109">SUM(H325:L325)</f>
        <v>0</v>
      </c>
      <c r="N325" s="13"/>
      <c r="V325" s="305"/>
      <c r="W325" s="453"/>
      <c r="X325" s="7"/>
    </row>
    <row r="326" spans="1:24" x14ac:dyDescent="0.25">
      <c r="A326" s="545"/>
      <c r="B326" s="546"/>
      <c r="C326" s="548" t="str">
        <f>+C325&amp;" Total"</f>
        <v>5.1.2 Public Interest Decision Making Total</v>
      </c>
      <c r="D326" s="549"/>
      <c r="E326" s="550"/>
      <c r="F326" s="551"/>
      <c r="G326" s="552">
        <f t="shared" ref="G326:M326" si="110">+SUM(G325)</f>
        <v>0</v>
      </c>
      <c r="H326" s="553">
        <f t="shared" si="110"/>
        <v>0</v>
      </c>
      <c r="I326" s="553">
        <f t="shared" si="110"/>
        <v>0</v>
      </c>
      <c r="J326" s="553">
        <f t="shared" si="110"/>
        <v>0</v>
      </c>
      <c r="K326" s="553">
        <f t="shared" si="110"/>
        <v>0</v>
      </c>
      <c r="L326" s="553">
        <f t="shared" si="110"/>
        <v>0</v>
      </c>
      <c r="M326" s="554">
        <f t="shared" si="110"/>
        <v>0</v>
      </c>
      <c r="N326" s="13"/>
      <c r="V326" s="305"/>
      <c r="W326" s="453"/>
      <c r="X326" s="7"/>
    </row>
    <row r="327" spans="1:24" ht="30" x14ac:dyDescent="0.25">
      <c r="A327" s="545"/>
      <c r="B327" s="546"/>
      <c r="C327" s="547" t="s">
        <v>99</v>
      </c>
      <c r="D327" s="17">
        <v>123304</v>
      </c>
      <c r="E327" s="309" t="s">
        <v>669</v>
      </c>
      <c r="F327" s="310" t="s">
        <v>670</v>
      </c>
      <c r="G327" s="311">
        <v>0.5</v>
      </c>
      <c r="H327" s="312">
        <v>83115.61272660039</v>
      </c>
      <c r="I327" s="312">
        <v>0</v>
      </c>
      <c r="J327" s="312">
        <v>0</v>
      </c>
      <c r="K327" s="312">
        <v>0</v>
      </c>
      <c r="L327" s="312">
        <v>0</v>
      </c>
      <c r="M327" s="313">
        <f t="shared" ref="M327:M332" si="111">SUM(H327:L327)</f>
        <v>83115.61272660039</v>
      </c>
      <c r="N327" s="13"/>
      <c r="V327" s="305"/>
      <c r="W327" s="453"/>
      <c r="X327" s="7"/>
    </row>
    <row r="328" spans="1:24" ht="30" x14ac:dyDescent="0.25">
      <c r="A328" s="545"/>
      <c r="B328" s="546"/>
      <c r="C328" s="547"/>
      <c r="D328" s="539">
        <v>153163</v>
      </c>
      <c r="E328" s="540" t="s">
        <v>671</v>
      </c>
      <c r="F328" s="541" t="s">
        <v>672</v>
      </c>
      <c r="G328" s="542">
        <v>0.72599999999999998</v>
      </c>
      <c r="H328" s="543">
        <v>219441.2503596583</v>
      </c>
      <c r="I328" s="543">
        <v>0</v>
      </c>
      <c r="J328" s="543">
        <v>101088</v>
      </c>
      <c r="K328" s="543">
        <v>0</v>
      </c>
      <c r="L328" s="543">
        <v>0</v>
      </c>
      <c r="M328" s="544">
        <f t="shared" si="111"/>
        <v>320529.25035965827</v>
      </c>
      <c r="N328" s="13"/>
      <c r="V328" s="305"/>
      <c r="W328" s="453"/>
      <c r="X328" s="7"/>
    </row>
    <row r="329" spans="1:24" x14ac:dyDescent="0.25">
      <c r="A329" s="545"/>
      <c r="B329" s="546"/>
      <c r="C329" s="547"/>
      <c r="D329" s="17">
        <v>153320</v>
      </c>
      <c r="E329" s="309" t="s">
        <v>673</v>
      </c>
      <c r="F329" s="310" t="s">
        <v>674</v>
      </c>
      <c r="G329" s="311">
        <v>0.93599999999999994</v>
      </c>
      <c r="H329" s="312">
        <v>250481.79982566758</v>
      </c>
      <c r="I329" s="312">
        <v>10912.666666666668</v>
      </c>
      <c r="J329" s="312">
        <v>2005522</v>
      </c>
      <c r="K329" s="312">
        <v>0</v>
      </c>
      <c r="L329" s="312">
        <v>0</v>
      </c>
      <c r="M329" s="313">
        <f t="shared" si="111"/>
        <v>2266916.4664923344</v>
      </c>
      <c r="N329" s="13"/>
      <c r="V329" s="305"/>
      <c r="W329" s="453"/>
      <c r="X329" s="7"/>
    </row>
    <row r="330" spans="1:24" ht="30" x14ac:dyDescent="0.25">
      <c r="A330" s="545"/>
      <c r="B330" s="546"/>
      <c r="C330" s="547"/>
      <c r="D330" s="539">
        <v>153552</v>
      </c>
      <c r="E330" s="540" t="s">
        <v>675</v>
      </c>
      <c r="F330" s="541" t="s">
        <v>670</v>
      </c>
      <c r="G330" s="542">
        <v>1.85</v>
      </c>
      <c r="H330" s="543">
        <v>499021.06475325901</v>
      </c>
      <c r="I330" s="543">
        <v>81399.000000000029</v>
      </c>
      <c r="J330" s="543">
        <v>0</v>
      </c>
      <c r="K330" s="543">
        <v>72360</v>
      </c>
      <c r="L330" s="543">
        <v>0</v>
      </c>
      <c r="M330" s="544">
        <f t="shared" si="111"/>
        <v>652780.06475325907</v>
      </c>
      <c r="N330" s="13"/>
      <c r="V330" s="305"/>
      <c r="W330" s="453"/>
      <c r="X330" s="7"/>
    </row>
    <row r="331" spans="1:24" ht="120" x14ac:dyDescent="0.25">
      <c r="A331" s="545"/>
      <c r="B331" s="546"/>
      <c r="C331" s="547"/>
      <c r="D331" s="315">
        <v>153602</v>
      </c>
      <c r="E331" s="316" t="s">
        <v>676</v>
      </c>
      <c r="F331" s="317" t="s">
        <v>677</v>
      </c>
      <c r="G331" s="318">
        <v>1.6659999999999997</v>
      </c>
      <c r="H331" s="319">
        <v>499757.04491970513</v>
      </c>
      <c r="I331" s="319">
        <v>0</v>
      </c>
      <c r="J331" s="319">
        <v>0</v>
      </c>
      <c r="K331" s="319">
        <v>0</v>
      </c>
      <c r="L331" s="319">
        <v>0</v>
      </c>
      <c r="M331" s="320">
        <f t="shared" si="111"/>
        <v>499757.04491970513</v>
      </c>
      <c r="N331" s="13"/>
      <c r="V331" s="305"/>
      <c r="W331" s="453"/>
      <c r="X331" s="7"/>
    </row>
    <row r="332" spans="1:24" ht="45" x14ac:dyDescent="0.25">
      <c r="A332" s="545"/>
      <c r="B332" s="546"/>
      <c r="C332" s="547"/>
      <c r="D332" s="539">
        <v>153657</v>
      </c>
      <c r="E332" s="540" t="s">
        <v>678</v>
      </c>
      <c r="F332" s="541" t="s">
        <v>679</v>
      </c>
      <c r="G332" s="542">
        <v>1.3</v>
      </c>
      <c r="H332" s="543">
        <v>319295.05298522866</v>
      </c>
      <c r="I332" s="543">
        <v>0</v>
      </c>
      <c r="J332" s="543">
        <v>0</v>
      </c>
      <c r="K332" s="543">
        <v>0</v>
      </c>
      <c r="L332" s="543">
        <v>0</v>
      </c>
      <c r="M332" s="544">
        <f t="shared" si="111"/>
        <v>319295.05298522866</v>
      </c>
      <c r="N332" s="13"/>
      <c r="V332" s="305"/>
      <c r="W332" s="453"/>
      <c r="X332" s="7"/>
    </row>
    <row r="333" spans="1:24" x14ac:dyDescent="0.25">
      <c r="A333" s="545"/>
      <c r="B333" s="546"/>
      <c r="C333" s="548" t="str">
        <f>+C327&amp;" Total"</f>
        <v>5.1.3 Legal Internal Support Total</v>
      </c>
      <c r="D333" s="549"/>
      <c r="E333" s="550"/>
      <c r="F333" s="551"/>
      <c r="G333" s="552">
        <f t="shared" ref="G333:M333" si="112">SUM(G327:G332)</f>
        <v>6.9779999999999998</v>
      </c>
      <c r="H333" s="556">
        <f t="shared" si="112"/>
        <v>1871111.8255701191</v>
      </c>
      <c r="I333" s="556">
        <f t="shared" si="112"/>
        <v>92311.666666666701</v>
      </c>
      <c r="J333" s="556">
        <f t="shared" si="112"/>
        <v>2106610</v>
      </c>
      <c r="K333" s="556">
        <f t="shared" si="112"/>
        <v>72360</v>
      </c>
      <c r="L333" s="556">
        <f t="shared" si="112"/>
        <v>0</v>
      </c>
      <c r="M333" s="556">
        <f t="shared" si="112"/>
        <v>4142393.4922367856</v>
      </c>
      <c r="N333" s="13"/>
      <c r="V333" s="305"/>
      <c r="W333" s="453"/>
      <c r="X333" s="7"/>
    </row>
    <row r="334" spans="1:24" ht="45" x14ac:dyDescent="0.25">
      <c r="A334" s="545"/>
      <c r="B334" s="546"/>
      <c r="C334" s="547" t="s">
        <v>100</v>
      </c>
      <c r="D334" s="17">
        <v>123921</v>
      </c>
      <c r="E334" s="309" t="s">
        <v>680</v>
      </c>
      <c r="F334" s="310" t="s">
        <v>681</v>
      </c>
      <c r="G334" s="311">
        <v>1.75</v>
      </c>
      <c r="H334" s="312">
        <v>220750.04168352179</v>
      </c>
      <c r="I334" s="312">
        <v>0</v>
      </c>
      <c r="J334" s="312">
        <v>1500</v>
      </c>
      <c r="K334" s="312">
        <v>209500</v>
      </c>
      <c r="L334" s="312">
        <v>0</v>
      </c>
      <c r="M334" s="313">
        <f t="shared" ref="M334:M343" si="113">SUM(H334:L334)</f>
        <v>431750.04168352182</v>
      </c>
      <c r="N334" s="13"/>
      <c r="V334" s="305"/>
      <c r="W334" s="453"/>
      <c r="X334" s="7"/>
    </row>
    <row r="335" spans="1:24" ht="90" x14ac:dyDescent="0.25">
      <c r="A335" s="545"/>
      <c r="B335" s="546"/>
      <c r="C335" s="547"/>
      <c r="D335" s="539">
        <v>123956</v>
      </c>
      <c r="E335" s="540" t="s">
        <v>682</v>
      </c>
      <c r="F335" s="541" t="s">
        <v>683</v>
      </c>
      <c r="G335" s="542">
        <v>0</v>
      </c>
      <c r="H335" s="543">
        <v>0</v>
      </c>
      <c r="I335" s="543">
        <v>277184</v>
      </c>
      <c r="J335" s="543">
        <v>24000</v>
      </c>
      <c r="K335" s="543">
        <v>0</v>
      </c>
      <c r="L335" s="543">
        <v>0</v>
      </c>
      <c r="M335" s="544">
        <f t="shared" si="113"/>
        <v>301184</v>
      </c>
      <c r="N335" s="13"/>
      <c r="V335" s="305"/>
      <c r="W335" s="453"/>
      <c r="X335" s="7"/>
    </row>
    <row r="336" spans="1:24" ht="60" x14ac:dyDescent="0.25">
      <c r="A336" s="545"/>
      <c r="B336" s="546"/>
      <c r="C336" s="547"/>
      <c r="D336" s="17">
        <v>123967</v>
      </c>
      <c r="E336" s="309" t="s">
        <v>684</v>
      </c>
      <c r="F336" s="310" t="s">
        <v>685</v>
      </c>
      <c r="G336" s="311">
        <v>2.5499999999999998</v>
      </c>
      <c r="H336" s="312">
        <v>397807.80611881189</v>
      </c>
      <c r="I336" s="312">
        <v>0</v>
      </c>
      <c r="J336" s="312">
        <v>0</v>
      </c>
      <c r="K336" s="312">
        <v>0</v>
      </c>
      <c r="L336" s="312">
        <v>0</v>
      </c>
      <c r="M336" s="313">
        <f t="shared" si="113"/>
        <v>397807.80611881189</v>
      </c>
      <c r="N336" s="13"/>
      <c r="V336" s="305"/>
      <c r="W336" s="453"/>
      <c r="X336" s="7"/>
    </row>
    <row r="337" spans="1:24" ht="75" x14ac:dyDescent="0.25">
      <c r="A337" s="545"/>
      <c r="B337" s="546"/>
      <c r="C337" s="547"/>
      <c r="D337" s="539">
        <v>124329</v>
      </c>
      <c r="E337" s="540" t="s">
        <v>686</v>
      </c>
      <c r="F337" s="541" t="s">
        <v>687</v>
      </c>
      <c r="G337" s="542">
        <v>0.44999999999999996</v>
      </c>
      <c r="H337" s="543">
        <v>93515.424709028099</v>
      </c>
      <c r="I337" s="543">
        <v>0</v>
      </c>
      <c r="J337" s="543">
        <v>0</v>
      </c>
      <c r="K337" s="543">
        <v>0</v>
      </c>
      <c r="L337" s="543">
        <v>0</v>
      </c>
      <c r="M337" s="544">
        <f t="shared" si="113"/>
        <v>93515.424709028099</v>
      </c>
      <c r="N337" s="13"/>
      <c r="V337" s="305"/>
      <c r="W337" s="453"/>
      <c r="X337" s="7"/>
    </row>
    <row r="338" spans="1:24" ht="30" x14ac:dyDescent="0.25">
      <c r="A338" s="545"/>
      <c r="B338" s="546"/>
      <c r="C338" s="547"/>
      <c r="D338" s="17">
        <v>125135</v>
      </c>
      <c r="E338" s="309" t="s">
        <v>688</v>
      </c>
      <c r="F338" s="310" t="s">
        <v>689</v>
      </c>
      <c r="G338" s="311">
        <v>1.25</v>
      </c>
      <c r="H338" s="312">
        <v>270573.18914431822</v>
      </c>
      <c r="I338" s="312">
        <v>0</v>
      </c>
      <c r="J338" s="312">
        <v>157080</v>
      </c>
      <c r="K338" s="312">
        <v>0</v>
      </c>
      <c r="L338" s="312">
        <v>0</v>
      </c>
      <c r="M338" s="313">
        <f t="shared" si="113"/>
        <v>427653.18914431822</v>
      </c>
      <c r="N338" s="13"/>
      <c r="V338" s="305"/>
      <c r="W338" s="453"/>
      <c r="X338" s="7"/>
    </row>
    <row r="339" spans="1:24" ht="45" x14ac:dyDescent="0.25">
      <c r="A339" s="545"/>
      <c r="B339" s="546"/>
      <c r="C339" s="547"/>
      <c r="D339" s="539">
        <v>125199</v>
      </c>
      <c r="E339" s="540" t="s">
        <v>690</v>
      </c>
      <c r="F339" s="541" t="s">
        <v>691</v>
      </c>
      <c r="G339" s="542">
        <v>0</v>
      </c>
      <c r="H339" s="543">
        <v>0</v>
      </c>
      <c r="I339" s="543">
        <v>504668.33333333337</v>
      </c>
      <c r="J339" s="543">
        <v>930000</v>
      </c>
      <c r="K339" s="543">
        <v>0</v>
      </c>
      <c r="L339" s="543">
        <v>0</v>
      </c>
      <c r="M339" s="544">
        <f t="shared" si="113"/>
        <v>1434668.3333333335</v>
      </c>
      <c r="N339" s="13"/>
      <c r="V339" s="305"/>
      <c r="W339" s="453"/>
      <c r="X339" s="7"/>
    </row>
    <row r="340" spans="1:24" ht="75" x14ac:dyDescent="0.25">
      <c r="A340" s="545"/>
      <c r="B340" s="546"/>
      <c r="C340" s="547"/>
      <c r="D340" s="17">
        <v>150290</v>
      </c>
      <c r="E340" s="309" t="s">
        <v>692</v>
      </c>
      <c r="F340" s="310" t="s">
        <v>693</v>
      </c>
      <c r="G340" s="311">
        <v>0</v>
      </c>
      <c r="H340" s="312">
        <v>0</v>
      </c>
      <c r="I340" s="312">
        <v>78249.693333333329</v>
      </c>
      <c r="J340" s="312">
        <v>0</v>
      </c>
      <c r="K340" s="312">
        <v>0</v>
      </c>
      <c r="L340" s="312">
        <v>0</v>
      </c>
      <c r="M340" s="313">
        <f t="shared" si="113"/>
        <v>78249.693333333329</v>
      </c>
      <c r="N340" s="13"/>
      <c r="V340" s="305"/>
      <c r="W340" s="453"/>
      <c r="X340" s="7"/>
    </row>
    <row r="341" spans="1:24" ht="45" x14ac:dyDescent="0.25">
      <c r="A341" s="545"/>
      <c r="B341" s="546"/>
      <c r="C341" s="547"/>
      <c r="D341" s="539">
        <v>150292</v>
      </c>
      <c r="E341" s="540" t="s">
        <v>694</v>
      </c>
      <c r="F341" s="541" t="s">
        <v>695</v>
      </c>
      <c r="G341" s="542">
        <v>0</v>
      </c>
      <c r="H341" s="543">
        <v>0</v>
      </c>
      <c r="I341" s="543">
        <v>8079</v>
      </c>
      <c r="J341" s="543">
        <v>0</v>
      </c>
      <c r="K341" s="543">
        <v>16800</v>
      </c>
      <c r="L341" s="543">
        <v>0</v>
      </c>
      <c r="M341" s="544">
        <f t="shared" si="113"/>
        <v>24879</v>
      </c>
      <c r="N341" s="13"/>
      <c r="V341" s="305"/>
      <c r="W341" s="453"/>
      <c r="X341" s="7"/>
    </row>
    <row r="342" spans="1:24" ht="30" x14ac:dyDescent="0.25">
      <c r="A342" s="545"/>
      <c r="B342" s="546"/>
      <c r="C342" s="547"/>
      <c r="D342" s="17">
        <v>153968</v>
      </c>
      <c r="E342" s="309" t="s">
        <v>696</v>
      </c>
      <c r="F342" s="310" t="s">
        <v>697</v>
      </c>
      <c r="G342" s="311">
        <v>2.2610000000000001</v>
      </c>
      <c r="H342" s="312">
        <v>624223.18053918355</v>
      </c>
      <c r="I342" s="312">
        <v>146781</v>
      </c>
      <c r="J342" s="312">
        <v>60000</v>
      </c>
      <c r="K342" s="312">
        <v>0</v>
      </c>
      <c r="L342" s="312">
        <v>0</v>
      </c>
      <c r="M342" s="313">
        <f t="shared" si="113"/>
        <v>831004.18053918355</v>
      </c>
      <c r="N342" s="13"/>
      <c r="V342" s="305"/>
      <c r="W342" s="453"/>
      <c r="X342" s="7"/>
    </row>
    <row r="343" spans="1:24" ht="60" x14ac:dyDescent="0.25">
      <c r="A343" s="545"/>
      <c r="B343" s="546"/>
      <c r="C343" s="547"/>
      <c r="D343" s="539">
        <v>154100</v>
      </c>
      <c r="E343" s="540" t="s">
        <v>698</v>
      </c>
      <c r="F343" s="541" t="s">
        <v>699</v>
      </c>
      <c r="G343" s="542">
        <v>0.39999999999999997</v>
      </c>
      <c r="H343" s="543">
        <v>112659.66618569058</v>
      </c>
      <c r="I343" s="543">
        <v>0</v>
      </c>
      <c r="J343" s="543">
        <v>0</v>
      </c>
      <c r="K343" s="543">
        <v>0</v>
      </c>
      <c r="L343" s="543">
        <v>0</v>
      </c>
      <c r="M343" s="544">
        <f t="shared" si="113"/>
        <v>112659.66618569058</v>
      </c>
      <c r="N343" s="13"/>
      <c r="V343" s="305"/>
      <c r="W343" s="453"/>
      <c r="X343" s="7"/>
    </row>
    <row r="344" spans="1:24" x14ac:dyDescent="0.25">
      <c r="A344" s="545"/>
      <c r="B344" s="546"/>
      <c r="C344" s="548" t="str">
        <f>+C334&amp;" Total"</f>
        <v>5.1.4 Support ICANN Board Total</v>
      </c>
      <c r="D344" s="549"/>
      <c r="E344" s="550"/>
      <c r="F344" s="551"/>
      <c r="G344" s="552">
        <f t="shared" ref="G344:M344" si="114">+SUM(G334:G343)</f>
        <v>8.6609999999999996</v>
      </c>
      <c r="H344" s="553">
        <f t="shared" si="114"/>
        <v>1719529.308380554</v>
      </c>
      <c r="I344" s="553">
        <f t="shared" si="114"/>
        <v>1014962.0266666667</v>
      </c>
      <c r="J344" s="553">
        <f t="shared" si="114"/>
        <v>1172580</v>
      </c>
      <c r="K344" s="553">
        <f t="shared" si="114"/>
        <v>226300</v>
      </c>
      <c r="L344" s="553">
        <f t="shared" si="114"/>
        <v>0</v>
      </c>
      <c r="M344" s="554">
        <f t="shared" si="114"/>
        <v>4133371.3350472213</v>
      </c>
      <c r="N344" s="13"/>
      <c r="V344" s="305"/>
      <c r="W344" s="453"/>
      <c r="X344" s="7"/>
    </row>
    <row r="345" spans="1:24" ht="15.75" thickBot="1" x14ac:dyDescent="0.3">
      <c r="A345" s="545"/>
      <c r="B345" s="557" t="str">
        <f>+B319&amp;" Total"</f>
        <v>5.1 Act as a steward of the public interest Total</v>
      </c>
      <c r="C345" s="558"/>
      <c r="D345" s="559"/>
      <c r="E345" s="560"/>
      <c r="F345" s="561"/>
      <c r="G345" s="562">
        <f t="shared" ref="G345:M345" si="115">G333+G326+G324+G344</f>
        <v>18.209</v>
      </c>
      <c r="H345" s="563">
        <f t="shared" si="115"/>
        <v>4395032.5424198667</v>
      </c>
      <c r="I345" s="563">
        <f t="shared" si="115"/>
        <v>1107273.6933333334</v>
      </c>
      <c r="J345" s="563">
        <f t="shared" si="115"/>
        <v>3279190</v>
      </c>
      <c r="K345" s="563">
        <f t="shared" si="115"/>
        <v>298660</v>
      </c>
      <c r="L345" s="563">
        <f t="shared" si="115"/>
        <v>0</v>
      </c>
      <c r="M345" s="563">
        <f t="shared" si="115"/>
        <v>9080156.2357532009</v>
      </c>
      <c r="N345" s="13"/>
      <c r="V345" s="305"/>
      <c r="W345" s="453"/>
      <c r="X345" s="7"/>
    </row>
    <row r="346" spans="1:24" ht="75" x14ac:dyDescent="0.25">
      <c r="A346" s="545"/>
      <c r="B346" s="564" t="s">
        <v>102</v>
      </c>
      <c r="C346" s="547" t="s">
        <v>103</v>
      </c>
      <c r="D346" s="315">
        <v>25912</v>
      </c>
      <c r="E346" s="316" t="s">
        <v>700</v>
      </c>
      <c r="F346" s="317" t="s">
        <v>701</v>
      </c>
      <c r="G346" s="318">
        <v>1.5333333333333334</v>
      </c>
      <c r="H346" s="319">
        <v>267036.33323901094</v>
      </c>
      <c r="I346" s="319">
        <v>121670</v>
      </c>
      <c r="J346" s="319">
        <v>199075.9471685162</v>
      </c>
      <c r="K346" s="319">
        <v>0</v>
      </c>
      <c r="L346" s="319">
        <v>0</v>
      </c>
      <c r="M346" s="320">
        <f t="shared" ref="M346:M351" si="116">SUM(H346:L346)</f>
        <v>587782.28040752711</v>
      </c>
      <c r="N346" s="13"/>
      <c r="V346" s="305"/>
      <c r="W346" s="453"/>
      <c r="X346" s="7"/>
    </row>
    <row r="347" spans="1:24" ht="60" x14ac:dyDescent="0.25">
      <c r="A347" s="545"/>
      <c r="B347" s="565"/>
      <c r="C347" s="547"/>
      <c r="D347" s="566">
        <v>25914</v>
      </c>
      <c r="E347" s="567" t="s">
        <v>702</v>
      </c>
      <c r="F347" s="568" t="s">
        <v>703</v>
      </c>
      <c r="G347" s="569">
        <v>2.4750000000000001</v>
      </c>
      <c r="H347" s="570">
        <v>358485.77304587857</v>
      </c>
      <c r="I347" s="570">
        <v>237860</v>
      </c>
      <c r="J347" s="570">
        <v>173104.50175518059</v>
      </c>
      <c r="K347" s="570">
        <v>0</v>
      </c>
      <c r="L347" s="570">
        <v>0</v>
      </c>
      <c r="M347" s="571">
        <f t="shared" si="116"/>
        <v>769450.27480105916</v>
      </c>
      <c r="N347" s="13"/>
      <c r="V347" s="305"/>
      <c r="W347" s="453"/>
      <c r="X347" s="7"/>
    </row>
    <row r="348" spans="1:24" ht="45" x14ac:dyDescent="0.25">
      <c r="A348" s="545"/>
      <c r="B348" s="565"/>
      <c r="C348" s="547"/>
      <c r="D348" s="315">
        <v>25919</v>
      </c>
      <c r="E348" s="316" t="s">
        <v>704</v>
      </c>
      <c r="F348" s="317" t="s">
        <v>705</v>
      </c>
      <c r="G348" s="318">
        <v>0.95000000000000007</v>
      </c>
      <c r="H348" s="319">
        <v>156857.8407031013</v>
      </c>
      <c r="I348" s="319">
        <v>135610</v>
      </c>
      <c r="J348" s="319">
        <v>57701.500585060196</v>
      </c>
      <c r="K348" s="319">
        <v>0</v>
      </c>
      <c r="L348" s="319">
        <v>0</v>
      </c>
      <c r="M348" s="320">
        <f t="shared" si="116"/>
        <v>350169.34128816152</v>
      </c>
      <c r="N348" s="13"/>
      <c r="V348" s="305"/>
      <c r="W348" s="453"/>
      <c r="X348" s="7"/>
    </row>
    <row r="349" spans="1:24" ht="30" x14ac:dyDescent="0.25">
      <c r="A349" s="545"/>
      <c r="B349" s="565"/>
      <c r="C349" s="547"/>
      <c r="D349" s="566">
        <v>32008</v>
      </c>
      <c r="E349" s="567" t="s">
        <v>706</v>
      </c>
      <c r="F349" s="568" t="s">
        <v>707</v>
      </c>
      <c r="G349" s="569">
        <v>0.19999999999999998</v>
      </c>
      <c r="H349" s="570">
        <v>49628.509540931103</v>
      </c>
      <c r="I349" s="570">
        <v>0</v>
      </c>
      <c r="J349" s="570">
        <v>0</v>
      </c>
      <c r="K349" s="570">
        <v>0</v>
      </c>
      <c r="L349" s="570">
        <v>0</v>
      </c>
      <c r="M349" s="571">
        <f t="shared" si="116"/>
        <v>49628.509540931103</v>
      </c>
      <c r="N349" s="13"/>
      <c r="V349" s="305"/>
      <c r="W349" s="453"/>
      <c r="X349" s="7"/>
    </row>
    <row r="350" spans="1:24" ht="75" x14ac:dyDescent="0.25">
      <c r="A350" s="545"/>
      <c r="B350" s="565"/>
      <c r="C350" s="547"/>
      <c r="D350" s="315">
        <v>123516</v>
      </c>
      <c r="E350" s="316" t="s">
        <v>708</v>
      </c>
      <c r="F350" s="317" t="s">
        <v>709</v>
      </c>
      <c r="G350" s="318">
        <v>0.9833333333333335</v>
      </c>
      <c r="H350" s="319">
        <v>162507.37245429729</v>
      </c>
      <c r="I350" s="319">
        <v>350540</v>
      </c>
      <c r="J350" s="319">
        <v>200903.52177611069</v>
      </c>
      <c r="K350" s="319">
        <v>0</v>
      </c>
      <c r="L350" s="319">
        <v>0</v>
      </c>
      <c r="M350" s="320">
        <f t="shared" si="116"/>
        <v>713950.8942304079</v>
      </c>
      <c r="N350" s="13"/>
      <c r="V350" s="305"/>
      <c r="W350" s="453"/>
      <c r="X350" s="7"/>
    </row>
    <row r="351" spans="1:24" ht="45" x14ac:dyDescent="0.25">
      <c r="A351" s="545"/>
      <c r="B351" s="565"/>
      <c r="C351" s="547"/>
      <c r="D351" s="566">
        <v>123552</v>
      </c>
      <c r="E351" s="567" t="s">
        <v>710</v>
      </c>
      <c r="F351" s="568" t="s">
        <v>711</v>
      </c>
      <c r="G351" s="569">
        <v>0.27500000000000002</v>
      </c>
      <c r="H351" s="570">
        <v>53500.696715377315</v>
      </c>
      <c r="I351" s="570">
        <v>0</v>
      </c>
      <c r="J351" s="570">
        <v>57701.500585060196</v>
      </c>
      <c r="K351" s="570">
        <v>0</v>
      </c>
      <c r="L351" s="570">
        <v>0</v>
      </c>
      <c r="M351" s="571">
        <f t="shared" si="116"/>
        <v>111202.19730043752</v>
      </c>
      <c r="N351" s="13"/>
      <c r="V351" s="305"/>
      <c r="W351" s="453"/>
      <c r="X351" s="7"/>
    </row>
    <row r="352" spans="1:24" x14ac:dyDescent="0.25">
      <c r="A352" s="545"/>
      <c r="B352" s="565"/>
      <c r="C352" s="548" t="str">
        <f>+C346&amp;" Total"</f>
        <v>5.2.1 Specific Reviews Total</v>
      </c>
      <c r="D352" s="549"/>
      <c r="E352" s="550"/>
      <c r="F352" s="551"/>
      <c r="G352" s="552">
        <f t="shared" ref="G352:M352" si="117">SUM(G346:G351)</f>
        <v>6.4166666666666679</v>
      </c>
      <c r="H352" s="572">
        <f t="shared" si="117"/>
        <v>1048016.5256985964</v>
      </c>
      <c r="I352" s="572">
        <f t="shared" si="117"/>
        <v>845680</v>
      </c>
      <c r="J352" s="572">
        <f t="shared" si="117"/>
        <v>688486.97186992795</v>
      </c>
      <c r="K352" s="572">
        <f t="shared" si="117"/>
        <v>0</v>
      </c>
      <c r="L352" s="572">
        <f t="shared" si="117"/>
        <v>0</v>
      </c>
      <c r="M352" s="573">
        <f t="shared" si="117"/>
        <v>2582183.497568524</v>
      </c>
      <c r="N352" s="13"/>
      <c r="V352" s="305"/>
      <c r="W352" s="453"/>
      <c r="X352" s="7"/>
    </row>
    <row r="353" spans="1:24" ht="45" x14ac:dyDescent="0.25">
      <c r="A353" s="545"/>
      <c r="B353" s="565"/>
      <c r="C353" s="547" t="s">
        <v>104</v>
      </c>
      <c r="D353" s="17">
        <v>12920</v>
      </c>
      <c r="E353" s="309" t="s">
        <v>712</v>
      </c>
      <c r="F353" s="310" t="s">
        <v>713</v>
      </c>
      <c r="G353" s="311">
        <v>0.40416666666666662</v>
      </c>
      <c r="H353" s="312">
        <v>60866.996812510712</v>
      </c>
      <c r="I353" s="312">
        <v>25710</v>
      </c>
      <c r="J353" s="312">
        <v>98092.550994602323</v>
      </c>
      <c r="K353" s="312">
        <v>0</v>
      </c>
      <c r="L353" s="312">
        <v>0</v>
      </c>
      <c r="M353" s="313">
        <f t="shared" ref="M353:M360" si="118">SUM(H353:L353)</f>
        <v>184669.54780711303</v>
      </c>
      <c r="N353" s="13"/>
      <c r="V353" s="305"/>
      <c r="W353" s="453"/>
      <c r="X353" s="7"/>
    </row>
    <row r="354" spans="1:24" ht="45" x14ac:dyDescent="0.25">
      <c r="A354" s="545"/>
      <c r="B354" s="565"/>
      <c r="C354" s="547"/>
      <c r="D354" s="566">
        <v>25918</v>
      </c>
      <c r="E354" s="567" t="s">
        <v>714</v>
      </c>
      <c r="F354" s="568" t="s">
        <v>715</v>
      </c>
      <c r="G354" s="569">
        <v>0.62083333333333324</v>
      </c>
      <c r="H354" s="570">
        <v>94402.785176479316</v>
      </c>
      <c r="I354" s="570">
        <v>17140</v>
      </c>
      <c r="J354" s="570">
        <v>75011.950760578256</v>
      </c>
      <c r="K354" s="570">
        <v>0</v>
      </c>
      <c r="L354" s="570">
        <v>0</v>
      </c>
      <c r="M354" s="571">
        <f t="shared" si="118"/>
        <v>186554.73593705759</v>
      </c>
      <c r="N354" s="13"/>
      <c r="V354" s="305"/>
      <c r="W354" s="453"/>
      <c r="X354" s="7"/>
    </row>
    <row r="355" spans="1:24" ht="45" x14ac:dyDescent="0.25">
      <c r="A355" s="545"/>
      <c r="B355" s="565"/>
      <c r="C355" s="547"/>
      <c r="D355" s="315">
        <v>26003</v>
      </c>
      <c r="E355" s="316" t="s">
        <v>716</v>
      </c>
      <c r="F355" s="317" t="s">
        <v>717</v>
      </c>
      <c r="G355" s="318">
        <v>7.4999999999999997E-2</v>
      </c>
      <c r="H355" s="319">
        <v>10742.026950591717</v>
      </c>
      <c r="I355" s="319">
        <v>0</v>
      </c>
      <c r="J355" s="319">
        <v>0</v>
      </c>
      <c r="K355" s="319">
        <v>0</v>
      </c>
      <c r="L355" s="319">
        <v>0</v>
      </c>
      <c r="M355" s="320">
        <f t="shared" si="118"/>
        <v>10742.026950591717</v>
      </c>
      <c r="N355" s="13"/>
      <c r="V355" s="305"/>
      <c r="W355" s="453"/>
      <c r="X355" s="7"/>
    </row>
    <row r="356" spans="1:24" ht="45" x14ac:dyDescent="0.25">
      <c r="A356" s="545"/>
      <c r="B356" s="565"/>
      <c r="C356" s="547"/>
      <c r="D356" s="566">
        <v>26004</v>
      </c>
      <c r="E356" s="567" t="s">
        <v>718</v>
      </c>
      <c r="F356" s="568" t="s">
        <v>719</v>
      </c>
      <c r="G356" s="569">
        <v>0.62083333333333324</v>
      </c>
      <c r="H356" s="570">
        <v>94322.384414308428</v>
      </c>
      <c r="I356" s="570">
        <v>8570</v>
      </c>
      <c r="J356" s="570">
        <v>127930.00076057824</v>
      </c>
      <c r="K356" s="570">
        <v>0</v>
      </c>
      <c r="L356" s="570">
        <v>0</v>
      </c>
      <c r="M356" s="571">
        <f t="shared" si="118"/>
        <v>230822.38517488667</v>
      </c>
      <c r="N356" s="13"/>
      <c r="V356" s="305"/>
      <c r="W356" s="453"/>
      <c r="X356" s="7"/>
    </row>
    <row r="357" spans="1:24" ht="30" x14ac:dyDescent="0.25">
      <c r="A357" s="545"/>
      <c r="B357" s="565"/>
      <c r="C357" s="547"/>
      <c r="D357" s="315">
        <v>31517</v>
      </c>
      <c r="E357" s="316" t="s">
        <v>720</v>
      </c>
      <c r="F357" s="317" t="s">
        <v>721</v>
      </c>
      <c r="G357" s="318">
        <v>0.35</v>
      </c>
      <c r="H357" s="319">
        <v>65508.069198459896</v>
      </c>
      <c r="I357" s="319">
        <v>0</v>
      </c>
      <c r="J357" s="319">
        <v>0</v>
      </c>
      <c r="K357" s="319">
        <v>0</v>
      </c>
      <c r="L357" s="319">
        <v>0</v>
      </c>
      <c r="M357" s="320">
        <f t="shared" si="118"/>
        <v>65508.069198459896</v>
      </c>
      <c r="N357" s="13"/>
      <c r="V357" s="305"/>
      <c r="W357" s="453"/>
      <c r="X357" s="7"/>
    </row>
    <row r="358" spans="1:24" ht="30" x14ac:dyDescent="0.25">
      <c r="A358" s="545"/>
      <c r="B358" s="565"/>
      <c r="C358" s="547"/>
      <c r="D358" s="566">
        <v>31523</v>
      </c>
      <c r="E358" s="567" t="s">
        <v>722</v>
      </c>
      <c r="F358" s="568" t="s">
        <v>723</v>
      </c>
      <c r="G358" s="569">
        <v>0.42083333333333334</v>
      </c>
      <c r="H358" s="570">
        <v>80831.650661165608</v>
      </c>
      <c r="I358" s="570">
        <v>0</v>
      </c>
      <c r="J358" s="570">
        <v>20700</v>
      </c>
      <c r="K358" s="570">
        <v>0</v>
      </c>
      <c r="L358" s="570">
        <v>0</v>
      </c>
      <c r="M358" s="571">
        <f t="shared" si="118"/>
        <v>101531.65066116561</v>
      </c>
      <c r="N358" s="13"/>
      <c r="V358" s="305"/>
      <c r="W358" s="453"/>
      <c r="X358" s="7"/>
    </row>
    <row r="359" spans="1:24" ht="45" x14ac:dyDescent="0.25">
      <c r="A359" s="545"/>
      <c r="B359" s="565"/>
      <c r="C359" s="547"/>
      <c r="D359" s="315">
        <v>152405</v>
      </c>
      <c r="E359" s="316" t="s">
        <v>724</v>
      </c>
      <c r="F359" s="317" t="s">
        <v>725</v>
      </c>
      <c r="G359" s="318">
        <v>0.14166666666666666</v>
      </c>
      <c r="H359" s="319">
        <v>32414.433593413851</v>
      </c>
      <c r="I359" s="319">
        <v>0</v>
      </c>
      <c r="J359" s="319">
        <v>0</v>
      </c>
      <c r="K359" s="319">
        <v>0</v>
      </c>
      <c r="L359" s="319">
        <v>0</v>
      </c>
      <c r="M359" s="320">
        <f t="shared" si="118"/>
        <v>32414.433593413851</v>
      </c>
      <c r="N359" s="13"/>
      <c r="V359" s="305"/>
      <c r="W359" s="453"/>
      <c r="X359" s="7"/>
    </row>
    <row r="360" spans="1:24" ht="45" x14ac:dyDescent="0.25">
      <c r="A360" s="545"/>
      <c r="B360" s="565"/>
      <c r="C360" s="547"/>
      <c r="D360" s="566">
        <v>152408</v>
      </c>
      <c r="E360" s="567" t="s">
        <v>726</v>
      </c>
      <c r="F360" s="568" t="s">
        <v>727</v>
      </c>
      <c r="G360" s="569">
        <v>0.42083333333333323</v>
      </c>
      <c r="H360" s="570">
        <v>65688.227258304149</v>
      </c>
      <c r="I360" s="570">
        <v>25710</v>
      </c>
      <c r="J360" s="570">
        <v>65370.026199373417</v>
      </c>
      <c r="K360" s="570">
        <v>2000</v>
      </c>
      <c r="L360" s="570">
        <v>0</v>
      </c>
      <c r="M360" s="571">
        <f t="shared" si="118"/>
        <v>158768.25345767755</v>
      </c>
      <c r="N360" s="13"/>
      <c r="V360" s="305"/>
      <c r="W360" s="453"/>
      <c r="X360" s="7"/>
    </row>
    <row r="361" spans="1:24" x14ac:dyDescent="0.25">
      <c r="A361" s="545"/>
      <c r="B361" s="565"/>
      <c r="C361" s="548" t="str">
        <f>+C353&amp;" Total"</f>
        <v>5.2.2 Organizational Reviews Total</v>
      </c>
      <c r="D361" s="549"/>
      <c r="E361" s="550"/>
      <c r="F361" s="551"/>
      <c r="G361" s="552">
        <f t="shared" ref="G361:M361" si="119">+SUM(G353:G360)</f>
        <v>3.0541666666666667</v>
      </c>
      <c r="H361" s="572">
        <f t="shared" si="119"/>
        <v>504776.57406523364</v>
      </c>
      <c r="I361" s="572">
        <f t="shared" si="119"/>
        <v>77130</v>
      </c>
      <c r="J361" s="572">
        <f t="shared" si="119"/>
        <v>387104.52871513227</v>
      </c>
      <c r="K361" s="572">
        <f t="shared" si="119"/>
        <v>2000</v>
      </c>
      <c r="L361" s="572">
        <f t="shared" si="119"/>
        <v>0</v>
      </c>
      <c r="M361" s="573">
        <f t="shared" si="119"/>
        <v>971011.10278036585</v>
      </c>
      <c r="N361" s="13"/>
      <c r="V361" s="305"/>
      <c r="W361" s="453"/>
      <c r="X361" s="7"/>
    </row>
    <row r="362" spans="1:24" ht="30" x14ac:dyDescent="0.25">
      <c r="A362" s="545"/>
      <c r="B362" s="565"/>
      <c r="C362" s="555" t="s">
        <v>105</v>
      </c>
      <c r="D362" s="315">
        <v>153146</v>
      </c>
      <c r="E362" s="316" t="s">
        <v>728</v>
      </c>
      <c r="F362" s="317" t="s">
        <v>729</v>
      </c>
      <c r="G362" s="318">
        <v>0.35499999999999998</v>
      </c>
      <c r="H362" s="319">
        <v>87020.461395099017</v>
      </c>
      <c r="I362" s="319">
        <v>0</v>
      </c>
      <c r="J362" s="319">
        <v>20088</v>
      </c>
      <c r="K362" s="319">
        <v>0</v>
      </c>
      <c r="L362" s="319">
        <v>0</v>
      </c>
      <c r="M362" s="320">
        <f t="shared" ref="M362" si="120">SUM(H362:L362)</f>
        <v>107108.46139509902</v>
      </c>
      <c r="N362" s="13"/>
      <c r="V362" s="305"/>
      <c r="W362" s="453"/>
      <c r="X362" s="7"/>
    </row>
    <row r="363" spans="1:24" x14ac:dyDescent="0.25">
      <c r="A363" s="545"/>
      <c r="B363" s="565"/>
      <c r="C363" s="548" t="str">
        <f>+C362&amp;" Total"</f>
        <v>5.2.3 Conflicts of Interest and Organizational Ethics Total</v>
      </c>
      <c r="D363" s="549"/>
      <c r="E363" s="550"/>
      <c r="F363" s="551"/>
      <c r="G363" s="552">
        <f t="shared" ref="G363:M363" si="121">G362</f>
        <v>0.35499999999999998</v>
      </c>
      <c r="H363" s="553">
        <f t="shared" si="121"/>
        <v>87020.461395099017</v>
      </c>
      <c r="I363" s="553">
        <f t="shared" si="121"/>
        <v>0</v>
      </c>
      <c r="J363" s="553">
        <f t="shared" si="121"/>
        <v>20088</v>
      </c>
      <c r="K363" s="553">
        <f t="shared" si="121"/>
        <v>0</v>
      </c>
      <c r="L363" s="553">
        <f t="shared" si="121"/>
        <v>0</v>
      </c>
      <c r="M363" s="553">
        <f t="shared" si="121"/>
        <v>107108.46139509902</v>
      </c>
      <c r="N363" s="13"/>
      <c r="V363" s="305"/>
      <c r="W363" s="453"/>
      <c r="X363" s="7"/>
    </row>
    <row r="364" spans="1:24" ht="60" x14ac:dyDescent="0.25">
      <c r="A364" s="545"/>
      <c r="B364" s="565"/>
      <c r="C364" s="574" t="s">
        <v>106</v>
      </c>
      <c r="D364" s="566">
        <v>153116</v>
      </c>
      <c r="E364" s="567" t="s">
        <v>730</v>
      </c>
      <c r="F364" s="568" t="s">
        <v>731</v>
      </c>
      <c r="G364" s="569">
        <v>0.56599999999999995</v>
      </c>
      <c r="H364" s="570">
        <v>192782.92689182414</v>
      </c>
      <c r="I364" s="570">
        <v>0</v>
      </c>
      <c r="J364" s="570">
        <v>0</v>
      </c>
      <c r="K364" s="570">
        <v>0</v>
      </c>
      <c r="L364" s="570">
        <v>0</v>
      </c>
      <c r="M364" s="571">
        <f t="shared" ref="M364:M367" si="122">SUM(H364:L364)</f>
        <v>192782.92689182414</v>
      </c>
      <c r="N364" s="13"/>
      <c r="V364" s="305"/>
      <c r="W364" s="453"/>
      <c r="X364" s="7"/>
    </row>
    <row r="365" spans="1:24" ht="60" x14ac:dyDescent="0.25">
      <c r="A365" s="545"/>
      <c r="B365" s="565"/>
      <c r="C365" s="574"/>
      <c r="D365" s="17">
        <v>153125</v>
      </c>
      <c r="E365" s="309" t="s">
        <v>732</v>
      </c>
      <c r="F365" s="309" t="s">
        <v>733</v>
      </c>
      <c r="G365" s="311">
        <v>0.51999999999999991</v>
      </c>
      <c r="H365" s="312">
        <v>170004.34218454186</v>
      </c>
      <c r="I365" s="312">
        <v>0</v>
      </c>
      <c r="J365" s="312">
        <v>0</v>
      </c>
      <c r="K365" s="312">
        <v>0</v>
      </c>
      <c r="L365" s="312">
        <v>0</v>
      </c>
      <c r="M365" s="313">
        <f t="shared" si="122"/>
        <v>170004.34218454186</v>
      </c>
      <c r="N365" s="13"/>
      <c r="V365" s="305"/>
      <c r="W365" s="453"/>
      <c r="X365" s="7"/>
    </row>
    <row r="366" spans="1:24" x14ac:dyDescent="0.25">
      <c r="A366" s="545"/>
      <c r="B366" s="565"/>
      <c r="C366" s="574"/>
      <c r="D366" s="566">
        <v>154124</v>
      </c>
      <c r="E366" s="567" t="s">
        <v>734</v>
      </c>
      <c r="F366" s="568" t="s">
        <v>735</v>
      </c>
      <c r="G366" s="569">
        <v>1</v>
      </c>
      <c r="H366" s="570">
        <v>235578.36807404013</v>
      </c>
      <c r="I366" s="570">
        <v>47965</v>
      </c>
      <c r="J366" s="570">
        <v>255000</v>
      </c>
      <c r="K366" s="570">
        <v>49040</v>
      </c>
      <c r="L366" s="570">
        <v>0</v>
      </c>
      <c r="M366" s="571">
        <f t="shared" si="122"/>
        <v>587583.36807404016</v>
      </c>
      <c r="N366" s="13"/>
      <c r="V366" s="305"/>
      <c r="W366" s="453"/>
      <c r="X366" s="7"/>
    </row>
    <row r="367" spans="1:24" ht="60" x14ac:dyDescent="0.25">
      <c r="A367" s="545"/>
      <c r="B367" s="565"/>
      <c r="C367" s="574"/>
      <c r="D367" s="17">
        <v>154404</v>
      </c>
      <c r="E367" s="309" t="s">
        <v>736</v>
      </c>
      <c r="F367" s="309" t="s">
        <v>737</v>
      </c>
      <c r="G367" s="311">
        <v>1</v>
      </c>
      <c r="H367" s="312">
        <v>370126.89805499004</v>
      </c>
      <c r="I367" s="312">
        <v>17100</v>
      </c>
      <c r="J367" s="312">
        <v>24000</v>
      </c>
      <c r="K367" s="312">
        <v>13920</v>
      </c>
      <c r="L367" s="312">
        <v>0</v>
      </c>
      <c r="M367" s="313">
        <f t="shared" si="122"/>
        <v>425146.89805499004</v>
      </c>
      <c r="N367" s="13"/>
      <c r="V367" s="305"/>
      <c r="W367" s="453"/>
      <c r="X367" s="7"/>
    </row>
    <row r="368" spans="1:24" x14ac:dyDescent="0.25">
      <c r="A368" s="545"/>
      <c r="B368" s="565"/>
      <c r="C368" s="548" t="str">
        <f>+C364&amp;" Total"</f>
        <v>5.2.4 Accountability and Transparency Mechanisms Total</v>
      </c>
      <c r="D368" s="549"/>
      <c r="E368" s="550"/>
      <c r="F368" s="551"/>
      <c r="G368" s="552">
        <f t="shared" ref="G368:M368" si="123">SUM(G364:G367)</f>
        <v>3.0859999999999999</v>
      </c>
      <c r="H368" s="553">
        <f t="shared" si="123"/>
        <v>968492.53520539613</v>
      </c>
      <c r="I368" s="553">
        <f t="shared" si="123"/>
        <v>65065</v>
      </c>
      <c r="J368" s="553">
        <f t="shared" si="123"/>
        <v>279000</v>
      </c>
      <c r="K368" s="553">
        <f t="shared" si="123"/>
        <v>62960</v>
      </c>
      <c r="L368" s="553">
        <f t="shared" si="123"/>
        <v>0</v>
      </c>
      <c r="M368" s="554">
        <f t="shared" si="123"/>
        <v>1375517.5352053961</v>
      </c>
      <c r="N368" s="13"/>
      <c r="V368" s="305"/>
      <c r="W368" s="453"/>
      <c r="X368" s="7"/>
    </row>
    <row r="369" spans="1:24" ht="30" x14ac:dyDescent="0.25">
      <c r="A369" s="545"/>
      <c r="B369" s="565"/>
      <c r="C369" s="547" t="s">
        <v>107</v>
      </c>
      <c r="D369" s="17">
        <v>26229</v>
      </c>
      <c r="E369" s="316" t="s">
        <v>738</v>
      </c>
      <c r="F369" s="317" t="s">
        <v>739</v>
      </c>
      <c r="G369" s="318">
        <v>9.9999999999999992E-2</v>
      </c>
      <c r="H369" s="319">
        <v>56993.643044642253</v>
      </c>
      <c r="I369" s="319">
        <v>14903.333333333338</v>
      </c>
      <c r="J369" s="319">
        <v>39000</v>
      </c>
      <c r="K369" s="319">
        <v>0</v>
      </c>
      <c r="L369" s="319">
        <v>0</v>
      </c>
      <c r="M369" s="320">
        <f t="shared" ref="M369:M373" si="124">SUM(H369:L369)</f>
        <v>110896.97637797559</v>
      </c>
      <c r="N369" s="13"/>
      <c r="V369" s="305"/>
      <c r="W369" s="453"/>
      <c r="X369" s="7"/>
    </row>
    <row r="370" spans="1:24" ht="90" x14ac:dyDescent="0.25">
      <c r="A370" s="545"/>
      <c r="B370" s="565"/>
      <c r="C370" s="547"/>
      <c r="D370" s="566">
        <v>31651</v>
      </c>
      <c r="E370" s="567" t="s">
        <v>740</v>
      </c>
      <c r="F370" s="568" t="s">
        <v>741</v>
      </c>
      <c r="G370" s="569">
        <v>0.44999999999999996</v>
      </c>
      <c r="H370" s="570">
        <v>110634.93517116319</v>
      </c>
      <c r="I370" s="570">
        <v>0</v>
      </c>
      <c r="J370" s="570">
        <v>39000</v>
      </c>
      <c r="K370" s="570">
        <v>0</v>
      </c>
      <c r="L370" s="570">
        <v>0</v>
      </c>
      <c r="M370" s="571">
        <f t="shared" si="124"/>
        <v>149634.93517116318</v>
      </c>
      <c r="N370" s="13"/>
      <c r="V370" s="305"/>
      <c r="W370" s="453"/>
      <c r="X370" s="7"/>
    </row>
    <row r="371" spans="1:24" ht="60" x14ac:dyDescent="0.25">
      <c r="A371" s="545"/>
      <c r="B371" s="565"/>
      <c r="C371" s="547"/>
      <c r="D371" s="315">
        <v>33250</v>
      </c>
      <c r="E371" s="316" t="s">
        <v>742</v>
      </c>
      <c r="F371" s="317" t="s">
        <v>743</v>
      </c>
      <c r="G371" s="318">
        <v>0.54583333333333328</v>
      </c>
      <c r="H371" s="319">
        <v>83183.9231408505</v>
      </c>
      <c r="I371" s="319">
        <v>0</v>
      </c>
      <c r="J371" s="319">
        <v>39000</v>
      </c>
      <c r="K371" s="319">
        <v>0</v>
      </c>
      <c r="L371" s="319">
        <v>0</v>
      </c>
      <c r="M371" s="320">
        <f t="shared" si="124"/>
        <v>122183.9231408505</v>
      </c>
      <c r="N371" s="13"/>
      <c r="V371" s="305"/>
      <c r="W371" s="453"/>
      <c r="X371" s="7"/>
    </row>
    <row r="372" spans="1:24" ht="135" x14ac:dyDescent="0.25">
      <c r="A372" s="545"/>
      <c r="B372" s="565"/>
      <c r="C372" s="547"/>
      <c r="D372" s="566">
        <v>141015</v>
      </c>
      <c r="E372" s="567" t="s">
        <v>744</v>
      </c>
      <c r="F372" s="568" t="s">
        <v>745</v>
      </c>
      <c r="G372" s="569">
        <v>0.27499999999999997</v>
      </c>
      <c r="H372" s="570">
        <v>43156.801070245965</v>
      </c>
      <c r="I372" s="570">
        <v>0</v>
      </c>
      <c r="J372" s="570">
        <v>39000</v>
      </c>
      <c r="K372" s="570">
        <v>0</v>
      </c>
      <c r="L372" s="570">
        <v>0</v>
      </c>
      <c r="M372" s="571">
        <f t="shared" si="124"/>
        <v>82156.801070245972</v>
      </c>
      <c r="N372" s="13"/>
      <c r="V372" s="305"/>
      <c r="W372" s="453"/>
      <c r="X372" s="7"/>
    </row>
    <row r="373" spans="1:24" x14ac:dyDescent="0.25">
      <c r="A373" s="545"/>
      <c r="B373" s="565"/>
      <c r="C373" s="547"/>
      <c r="D373" s="315">
        <v>154133</v>
      </c>
      <c r="E373" s="316" t="s">
        <v>746</v>
      </c>
      <c r="F373" s="317" t="s">
        <v>538</v>
      </c>
      <c r="G373" s="318">
        <v>0</v>
      </c>
      <c r="H373" s="319">
        <v>0</v>
      </c>
      <c r="I373" s="319">
        <v>0</v>
      </c>
      <c r="J373" s="319">
        <v>300000</v>
      </c>
      <c r="K373" s="319">
        <v>0</v>
      </c>
      <c r="L373" s="319">
        <v>0</v>
      </c>
      <c r="M373" s="320">
        <f t="shared" si="124"/>
        <v>300000</v>
      </c>
      <c r="N373" s="13"/>
      <c r="V373" s="305"/>
      <c r="W373" s="453"/>
      <c r="X373" s="7"/>
    </row>
    <row r="374" spans="1:24" x14ac:dyDescent="0.25">
      <c r="A374" s="545"/>
      <c r="B374" s="565"/>
      <c r="C374" s="548" t="str">
        <f>+C369&amp;" Total"</f>
        <v>5.2.5 Strategic Initiatives Total</v>
      </c>
      <c r="D374" s="549"/>
      <c r="E374" s="550"/>
      <c r="F374" s="551"/>
      <c r="G374" s="552">
        <f t="shared" ref="G374:M374" si="125">+SUM(G369:G373)</f>
        <v>1.3708333333333331</v>
      </c>
      <c r="H374" s="572">
        <f t="shared" si="125"/>
        <v>293969.30242690188</v>
      </c>
      <c r="I374" s="572">
        <f t="shared" si="125"/>
        <v>14903.333333333338</v>
      </c>
      <c r="J374" s="572">
        <f t="shared" si="125"/>
        <v>456000</v>
      </c>
      <c r="K374" s="572">
        <f t="shared" si="125"/>
        <v>0</v>
      </c>
      <c r="L374" s="572">
        <f t="shared" si="125"/>
        <v>0</v>
      </c>
      <c r="M374" s="573">
        <f t="shared" si="125"/>
        <v>764872.63576023525</v>
      </c>
      <c r="N374" s="13"/>
      <c r="V374" s="305"/>
      <c r="W374" s="453"/>
      <c r="X374" s="7"/>
    </row>
    <row r="375" spans="1:24" ht="135" x14ac:dyDescent="0.25">
      <c r="A375" s="545"/>
      <c r="B375" s="575"/>
      <c r="C375" s="576" t="s">
        <v>108</v>
      </c>
      <c r="D375" s="566">
        <v>26005</v>
      </c>
      <c r="E375" s="567" t="s">
        <v>161</v>
      </c>
      <c r="F375" s="568" t="s">
        <v>747</v>
      </c>
      <c r="G375" s="569">
        <v>4.3458333333333332</v>
      </c>
      <c r="H375" s="570">
        <v>937188.87489903113</v>
      </c>
      <c r="I375" s="570">
        <v>60000</v>
      </c>
      <c r="J375" s="570">
        <v>1450000</v>
      </c>
      <c r="K375" s="570">
        <v>0</v>
      </c>
      <c r="L375" s="570">
        <v>0</v>
      </c>
      <c r="M375" s="571">
        <f t="shared" ref="M375:M377" si="126">SUM(H375:L375)</f>
        <v>2447188.8748990311</v>
      </c>
      <c r="N375" s="13"/>
      <c r="V375" s="305"/>
      <c r="W375" s="453"/>
      <c r="X375" s="7"/>
    </row>
    <row r="376" spans="1:24" ht="135" x14ac:dyDescent="0.25">
      <c r="A376" s="545"/>
      <c r="B376" s="575"/>
      <c r="C376" s="576"/>
      <c r="D376" s="17">
        <v>148482</v>
      </c>
      <c r="E376" s="309" t="s">
        <v>162</v>
      </c>
      <c r="F376" s="309" t="s">
        <v>748</v>
      </c>
      <c r="G376" s="311">
        <v>0</v>
      </c>
      <c r="H376" s="312">
        <v>0</v>
      </c>
      <c r="I376" s="312">
        <v>100000</v>
      </c>
      <c r="J376" s="312">
        <v>462500</v>
      </c>
      <c r="K376" s="312">
        <v>0</v>
      </c>
      <c r="L376" s="312">
        <v>0</v>
      </c>
      <c r="M376" s="313">
        <f t="shared" si="126"/>
        <v>562500</v>
      </c>
      <c r="N376" s="13"/>
      <c r="V376" s="305"/>
      <c r="W376" s="453"/>
      <c r="X376" s="7"/>
    </row>
    <row r="377" spans="1:24" ht="135" x14ac:dyDescent="0.25">
      <c r="A377" s="545"/>
      <c r="B377" s="575"/>
      <c r="C377" s="576"/>
      <c r="D377" s="566">
        <v>148479</v>
      </c>
      <c r="E377" s="567" t="s">
        <v>163</v>
      </c>
      <c r="F377" s="568" t="s">
        <v>748</v>
      </c>
      <c r="G377" s="569">
        <v>0</v>
      </c>
      <c r="H377" s="570">
        <v>0</v>
      </c>
      <c r="I377" s="570">
        <v>0</v>
      </c>
      <c r="J377" s="570">
        <v>87500.000000000015</v>
      </c>
      <c r="K377" s="570">
        <v>0</v>
      </c>
      <c r="L377" s="570">
        <v>0</v>
      </c>
      <c r="M377" s="571">
        <f t="shared" si="126"/>
        <v>87500.000000000015</v>
      </c>
      <c r="N377" s="13"/>
      <c r="V377" s="305"/>
      <c r="W377" s="453"/>
      <c r="X377" s="7"/>
    </row>
    <row r="378" spans="1:24" x14ac:dyDescent="0.25">
      <c r="A378" s="545"/>
      <c r="B378" s="575"/>
      <c r="C378" s="548" t="str">
        <f>+C375&amp;" Total"</f>
        <v>5.2.6 Enhancing ICANN Accountability - WS2 Total</v>
      </c>
      <c r="D378" s="549"/>
      <c r="E378" s="550"/>
      <c r="F378" s="551"/>
      <c r="G378" s="552">
        <f>+SUM(G375:G377)</f>
        <v>4.3458333333333332</v>
      </c>
      <c r="H378" s="572">
        <f t="shared" ref="H378:M378" si="127">+SUM(H375:H377)</f>
        <v>937188.87489903113</v>
      </c>
      <c r="I378" s="572">
        <f t="shared" si="127"/>
        <v>160000</v>
      </c>
      <c r="J378" s="572">
        <f t="shared" si="127"/>
        <v>2000000</v>
      </c>
      <c r="K378" s="572">
        <f t="shared" si="127"/>
        <v>0</v>
      </c>
      <c r="L378" s="572">
        <f t="shared" si="127"/>
        <v>0</v>
      </c>
      <c r="M378" s="573">
        <f t="shared" si="127"/>
        <v>3097188.8748990311</v>
      </c>
      <c r="N378" s="13"/>
      <c r="V378" s="305"/>
      <c r="W378" s="453"/>
      <c r="X378" s="7"/>
    </row>
    <row r="379" spans="1:24" x14ac:dyDescent="0.25">
      <c r="A379" s="545"/>
      <c r="B379" s="577" t="str">
        <f>+B346&amp;" Total"</f>
        <v>5.2 Promote ethics, transparency and accountability across the ICANN community Total</v>
      </c>
      <c r="C379" s="578"/>
      <c r="D379" s="579"/>
      <c r="E379" s="580"/>
      <c r="F379" s="581"/>
      <c r="G379" s="582">
        <f>G378+G374+G368+G363+G361+G352</f>
        <v>18.628500000000003</v>
      </c>
      <c r="H379" s="583">
        <f t="shared" ref="H379:M379" si="128">H378+H374+H368+H363+H361+H352</f>
        <v>3839464.2736902582</v>
      </c>
      <c r="I379" s="583">
        <f t="shared" si="128"/>
        <v>1162778.3333333335</v>
      </c>
      <c r="J379" s="583">
        <f t="shared" si="128"/>
        <v>3830679.5005850601</v>
      </c>
      <c r="K379" s="583">
        <f t="shared" si="128"/>
        <v>64960</v>
      </c>
      <c r="L379" s="583">
        <f t="shared" si="128"/>
        <v>0</v>
      </c>
      <c r="M379" s="584">
        <f t="shared" si="128"/>
        <v>8897882.1076086499</v>
      </c>
      <c r="N379" s="13"/>
      <c r="V379" s="305"/>
      <c r="W379" s="453"/>
      <c r="X379" s="7"/>
    </row>
    <row r="380" spans="1:24" ht="30" x14ac:dyDescent="0.25">
      <c r="A380" s="545"/>
      <c r="B380" s="546" t="s">
        <v>110</v>
      </c>
      <c r="C380" s="547" t="s">
        <v>111</v>
      </c>
      <c r="D380" s="17">
        <v>151759</v>
      </c>
      <c r="E380" s="309" t="s">
        <v>749</v>
      </c>
      <c r="F380" s="310" t="s">
        <v>750</v>
      </c>
      <c r="G380" s="311">
        <v>4.9999999999999996E-2</v>
      </c>
      <c r="H380" s="312">
        <v>10033.820061309039</v>
      </c>
      <c r="I380" s="312">
        <v>0</v>
      </c>
      <c r="J380" s="312">
        <v>0</v>
      </c>
      <c r="K380" s="312">
        <v>0</v>
      </c>
      <c r="L380" s="312">
        <v>0</v>
      </c>
      <c r="M380" s="313">
        <f t="shared" ref="M380:M384" si="129">SUM(H380:L380)</f>
        <v>10033.820061309039</v>
      </c>
      <c r="N380" s="13"/>
      <c r="V380" s="305"/>
      <c r="W380" s="453"/>
      <c r="X380" s="7"/>
    </row>
    <row r="381" spans="1:24" ht="30" x14ac:dyDescent="0.25">
      <c r="A381" s="545"/>
      <c r="B381" s="546"/>
      <c r="C381" s="547"/>
      <c r="D381" s="566">
        <v>151761</v>
      </c>
      <c r="E381" s="567" t="s">
        <v>751</v>
      </c>
      <c r="F381" s="568" t="s">
        <v>750</v>
      </c>
      <c r="G381" s="569">
        <v>4.9999999999999996E-2</v>
      </c>
      <c r="H381" s="570">
        <v>10033.820061309039</v>
      </c>
      <c r="I381" s="570">
        <v>0</v>
      </c>
      <c r="J381" s="570">
        <v>199999.99999999997</v>
      </c>
      <c r="K381" s="570">
        <v>0</v>
      </c>
      <c r="L381" s="570">
        <v>0</v>
      </c>
      <c r="M381" s="571">
        <f t="shared" si="129"/>
        <v>210033.820061309</v>
      </c>
      <c r="N381" s="13"/>
      <c r="V381" s="305"/>
      <c r="W381" s="305"/>
    </row>
    <row r="382" spans="1:24" x14ac:dyDescent="0.25">
      <c r="A382" s="545"/>
      <c r="B382" s="546"/>
      <c r="C382" s="547"/>
      <c r="D382" s="17">
        <v>151762</v>
      </c>
      <c r="E382" s="309" t="s">
        <v>752</v>
      </c>
      <c r="F382" s="310" t="s">
        <v>750</v>
      </c>
      <c r="G382" s="311">
        <v>4.9999999999999996E-2</v>
      </c>
      <c r="H382" s="312">
        <v>10033.820061309039</v>
      </c>
      <c r="I382" s="312">
        <v>0</v>
      </c>
      <c r="J382" s="312">
        <v>199999.99999999959</v>
      </c>
      <c r="K382" s="312">
        <v>0</v>
      </c>
      <c r="L382" s="312">
        <v>0</v>
      </c>
      <c r="M382" s="313">
        <f t="shared" si="129"/>
        <v>210033.82006130862</v>
      </c>
      <c r="N382" s="13"/>
      <c r="V382" s="305"/>
      <c r="W382" s="305"/>
    </row>
    <row r="383" spans="1:24" x14ac:dyDescent="0.25">
      <c r="A383" s="545"/>
      <c r="B383" s="546"/>
      <c r="C383" s="547"/>
      <c r="D383" s="566">
        <v>151763</v>
      </c>
      <c r="E383" s="567" t="s">
        <v>753</v>
      </c>
      <c r="F383" s="568" t="s">
        <v>750</v>
      </c>
      <c r="G383" s="569">
        <v>0.35</v>
      </c>
      <c r="H383" s="570">
        <v>42201.30356914478</v>
      </c>
      <c r="I383" s="570">
        <v>0</v>
      </c>
      <c r="J383" s="570">
        <v>80000</v>
      </c>
      <c r="K383" s="570">
        <v>0</v>
      </c>
      <c r="L383" s="570">
        <v>0</v>
      </c>
      <c r="M383" s="571">
        <f t="shared" si="129"/>
        <v>122201.30356914477</v>
      </c>
      <c r="N383" s="13"/>
      <c r="V383" s="305"/>
      <c r="W383" s="305"/>
    </row>
    <row r="384" spans="1:24" x14ac:dyDescent="0.25">
      <c r="A384" s="545"/>
      <c r="B384" s="546"/>
      <c r="C384" s="547"/>
      <c r="D384" s="17">
        <v>151969</v>
      </c>
      <c r="E384" s="309" t="s">
        <v>754</v>
      </c>
      <c r="F384" s="310" t="s">
        <v>10</v>
      </c>
      <c r="G384" s="311">
        <v>1.7000000000000002</v>
      </c>
      <c r="H384" s="312">
        <v>179837.80551570083</v>
      </c>
      <c r="I384" s="312">
        <v>0</v>
      </c>
      <c r="J384" s="312">
        <v>0</v>
      </c>
      <c r="K384" s="312">
        <v>54060</v>
      </c>
      <c r="L384" s="312">
        <v>0</v>
      </c>
      <c r="M384" s="313">
        <f t="shared" si="129"/>
        <v>233897.80551570083</v>
      </c>
      <c r="N384" s="13"/>
      <c r="V384" s="305"/>
      <c r="W384" s="305"/>
    </row>
    <row r="385" spans="1:24" x14ac:dyDescent="0.25">
      <c r="A385" s="545"/>
      <c r="B385" s="546"/>
      <c r="C385" s="548" t="str">
        <f>+C380&amp;" Total"</f>
        <v>5.3.1 Supporting Public Interest Initiatives Total</v>
      </c>
      <c r="D385" s="549"/>
      <c r="E385" s="550"/>
      <c r="F385" s="551"/>
      <c r="G385" s="552">
        <f t="shared" ref="G385:M385" si="130">SUM(G380:G384)</f>
        <v>2.2000000000000002</v>
      </c>
      <c r="H385" s="553">
        <f t="shared" si="130"/>
        <v>252140.56926877273</v>
      </c>
      <c r="I385" s="553">
        <f t="shared" si="130"/>
        <v>0</v>
      </c>
      <c r="J385" s="553">
        <f t="shared" si="130"/>
        <v>479999.99999999953</v>
      </c>
      <c r="K385" s="553">
        <f t="shared" si="130"/>
        <v>54060</v>
      </c>
      <c r="L385" s="553">
        <f t="shared" si="130"/>
        <v>0</v>
      </c>
      <c r="M385" s="554">
        <f t="shared" si="130"/>
        <v>786200.56926877226</v>
      </c>
      <c r="N385" s="13"/>
      <c r="V385" s="305"/>
      <c r="W385" s="305"/>
    </row>
    <row r="386" spans="1:24" x14ac:dyDescent="0.25">
      <c r="A386" s="545"/>
      <c r="B386" s="546"/>
      <c r="C386" s="547" t="s">
        <v>112</v>
      </c>
      <c r="D386" s="566">
        <v>151958</v>
      </c>
      <c r="E386" s="567" t="s">
        <v>755</v>
      </c>
      <c r="F386" s="568" t="s">
        <v>750</v>
      </c>
      <c r="G386" s="569">
        <v>0.89999999999999991</v>
      </c>
      <c r="H386" s="570">
        <v>118811.25100994298</v>
      </c>
      <c r="I386" s="570">
        <v>36000</v>
      </c>
      <c r="J386" s="570">
        <v>50000</v>
      </c>
      <c r="K386" s="570">
        <v>25000</v>
      </c>
      <c r="L386" s="570">
        <v>0</v>
      </c>
      <c r="M386" s="571">
        <f t="shared" ref="M386:M394" si="131">SUM(H386:L386)</f>
        <v>229811.25100994296</v>
      </c>
      <c r="N386" s="13"/>
      <c r="V386" s="305"/>
      <c r="W386" s="305"/>
    </row>
    <row r="387" spans="1:24" ht="30" x14ac:dyDescent="0.25">
      <c r="A387" s="545"/>
      <c r="B387" s="546"/>
      <c r="C387" s="547"/>
      <c r="D387" s="17">
        <v>151959</v>
      </c>
      <c r="E387" s="309" t="s">
        <v>756</v>
      </c>
      <c r="F387" s="310" t="s">
        <v>757</v>
      </c>
      <c r="G387" s="311">
        <v>0.19999999999999998</v>
      </c>
      <c r="H387" s="312">
        <v>33419.909554569531</v>
      </c>
      <c r="I387" s="312">
        <v>0</v>
      </c>
      <c r="J387" s="312">
        <v>0</v>
      </c>
      <c r="K387" s="312">
        <v>0</v>
      </c>
      <c r="L387" s="312">
        <v>0</v>
      </c>
      <c r="M387" s="313">
        <f t="shared" si="131"/>
        <v>33419.909554569531</v>
      </c>
      <c r="N387" s="13"/>
      <c r="V387" s="305"/>
      <c r="W387" s="305"/>
    </row>
    <row r="388" spans="1:24" ht="30" x14ac:dyDescent="0.25">
      <c r="A388" s="545"/>
      <c r="B388" s="546"/>
      <c r="C388" s="547"/>
      <c r="D388" s="566">
        <v>151960</v>
      </c>
      <c r="E388" s="567" t="s">
        <v>758</v>
      </c>
      <c r="F388" s="568" t="s">
        <v>757</v>
      </c>
      <c r="G388" s="569">
        <v>0.19999999999999998</v>
      </c>
      <c r="H388" s="570">
        <v>33419.909554569531</v>
      </c>
      <c r="I388" s="570">
        <v>0</v>
      </c>
      <c r="J388" s="570">
        <v>49999.999999999993</v>
      </c>
      <c r="K388" s="570">
        <v>0</v>
      </c>
      <c r="L388" s="570">
        <v>0</v>
      </c>
      <c r="M388" s="571">
        <f t="shared" si="131"/>
        <v>83419.909554569516</v>
      </c>
      <c r="N388" s="13"/>
      <c r="V388" s="305"/>
      <c r="W388" s="305"/>
    </row>
    <row r="389" spans="1:24" x14ac:dyDescent="0.25">
      <c r="A389" s="545"/>
      <c r="B389" s="546"/>
      <c r="C389" s="547"/>
      <c r="D389" s="17">
        <v>151961</v>
      </c>
      <c r="E389" s="309" t="s">
        <v>759</v>
      </c>
      <c r="F389" s="310" t="s">
        <v>760</v>
      </c>
      <c r="G389" s="311">
        <v>0.35</v>
      </c>
      <c r="H389" s="312">
        <v>39651.618387040755</v>
      </c>
      <c r="I389" s="312">
        <v>8500</v>
      </c>
      <c r="J389" s="312">
        <v>40000</v>
      </c>
      <c r="K389" s="312">
        <v>28692</v>
      </c>
      <c r="L389" s="312">
        <v>0</v>
      </c>
      <c r="M389" s="313">
        <f t="shared" si="131"/>
        <v>116843.61838704075</v>
      </c>
      <c r="N389" s="13"/>
      <c r="V389" s="305"/>
      <c r="W389" s="305"/>
    </row>
    <row r="390" spans="1:24" x14ac:dyDescent="0.25">
      <c r="A390" s="545"/>
      <c r="B390" s="546"/>
      <c r="C390" s="547"/>
      <c r="D390" s="566">
        <v>151962</v>
      </c>
      <c r="E390" s="567" t="s">
        <v>761</v>
      </c>
      <c r="F390" s="568" t="s">
        <v>760</v>
      </c>
      <c r="G390" s="569">
        <v>1.2999999999999998</v>
      </c>
      <c r="H390" s="570">
        <v>89397.52185082747</v>
      </c>
      <c r="I390" s="570">
        <v>0</v>
      </c>
      <c r="J390" s="570">
        <v>0</v>
      </c>
      <c r="K390" s="570">
        <v>17400</v>
      </c>
      <c r="L390" s="570">
        <v>0</v>
      </c>
      <c r="M390" s="571">
        <f t="shared" si="131"/>
        <v>106797.52185082747</v>
      </c>
      <c r="N390" s="13"/>
      <c r="V390" s="305"/>
      <c r="W390" s="305"/>
    </row>
    <row r="391" spans="1:24" x14ac:dyDescent="0.25">
      <c r="A391" s="545"/>
      <c r="B391" s="546"/>
      <c r="C391" s="547"/>
      <c r="D391" s="17">
        <v>151963</v>
      </c>
      <c r="E391" s="309" t="s">
        <v>762</v>
      </c>
      <c r="F391" s="310" t="s">
        <v>760</v>
      </c>
      <c r="G391" s="311">
        <v>0.35</v>
      </c>
      <c r="H391" s="312">
        <v>39651.618387040755</v>
      </c>
      <c r="I391" s="312">
        <v>0</v>
      </c>
      <c r="J391" s="312">
        <v>20000</v>
      </c>
      <c r="K391" s="312">
        <v>4800</v>
      </c>
      <c r="L391" s="312">
        <v>0</v>
      </c>
      <c r="M391" s="313">
        <f t="shared" si="131"/>
        <v>64451.618387040755</v>
      </c>
      <c r="N391" s="13"/>
      <c r="V391" s="305"/>
      <c r="W391" s="305"/>
    </row>
    <row r="392" spans="1:24" x14ac:dyDescent="0.25">
      <c r="A392" s="545"/>
      <c r="B392" s="546"/>
      <c r="C392" s="547"/>
      <c r="D392" s="566">
        <v>151964</v>
      </c>
      <c r="E392" s="567" t="s">
        <v>763</v>
      </c>
      <c r="F392" s="568" t="s">
        <v>760</v>
      </c>
      <c r="G392" s="569">
        <v>0.35</v>
      </c>
      <c r="H392" s="570">
        <v>39651.618387040755</v>
      </c>
      <c r="I392" s="570">
        <v>0</v>
      </c>
      <c r="J392" s="570">
        <v>30000</v>
      </c>
      <c r="K392" s="570">
        <v>15000</v>
      </c>
      <c r="L392" s="570">
        <v>0</v>
      </c>
      <c r="M392" s="571">
        <f t="shared" si="131"/>
        <v>84651.618387040755</v>
      </c>
      <c r="N392" s="13"/>
      <c r="V392" s="305"/>
      <c r="W392" s="305"/>
    </row>
    <row r="393" spans="1:24" x14ac:dyDescent="0.25">
      <c r="A393" s="545"/>
      <c r="B393" s="546"/>
      <c r="C393" s="547"/>
      <c r="D393" s="17">
        <v>151966</v>
      </c>
      <c r="E393" s="309" t="s">
        <v>764</v>
      </c>
      <c r="F393" s="310" t="s">
        <v>760</v>
      </c>
      <c r="G393" s="311">
        <v>0.3</v>
      </c>
      <c r="H393" s="312">
        <v>35363.099161961305</v>
      </c>
      <c r="I393" s="312">
        <v>0</v>
      </c>
      <c r="J393" s="312">
        <v>0</v>
      </c>
      <c r="K393" s="312">
        <v>0</v>
      </c>
      <c r="L393" s="312">
        <v>0</v>
      </c>
      <c r="M393" s="313">
        <f t="shared" si="131"/>
        <v>35363.099161961305</v>
      </c>
      <c r="N393" s="13"/>
      <c r="V393" s="305"/>
      <c r="W393" s="305"/>
    </row>
    <row r="394" spans="1:24" x14ac:dyDescent="0.25">
      <c r="A394" s="545"/>
      <c r="B394" s="546"/>
      <c r="C394" s="547"/>
      <c r="D394" s="566">
        <v>151967</v>
      </c>
      <c r="E394" s="567" t="s">
        <v>765</v>
      </c>
      <c r="F394" s="568" t="s">
        <v>760</v>
      </c>
      <c r="G394" s="569">
        <v>4.9999999999999996E-2</v>
      </c>
      <c r="H394" s="570">
        <v>9104.5111308217256</v>
      </c>
      <c r="I394" s="570">
        <v>0</v>
      </c>
      <c r="J394" s="570">
        <v>60000</v>
      </c>
      <c r="K394" s="570">
        <v>0</v>
      </c>
      <c r="L394" s="570">
        <v>0</v>
      </c>
      <c r="M394" s="571">
        <f t="shared" si="131"/>
        <v>69104.511130821731</v>
      </c>
      <c r="N394" s="13"/>
      <c r="V394" s="305"/>
      <c r="W394" s="305"/>
    </row>
    <row r="395" spans="1:24" x14ac:dyDescent="0.25">
      <c r="A395" s="545"/>
      <c r="B395" s="546"/>
      <c r="C395" s="548" t="str">
        <f>+C386&amp;" Total"</f>
        <v>5.3.2 Supporting Stakeholder Participation Total</v>
      </c>
      <c r="D395" s="549"/>
      <c r="E395" s="550"/>
      <c r="F395" s="551"/>
      <c r="G395" s="552">
        <f t="shared" ref="G395:M395" si="132">+SUM(G386:G394)</f>
        <v>3.9999999999999996</v>
      </c>
      <c r="H395" s="572">
        <f t="shared" si="132"/>
        <v>438471.05742381478</v>
      </c>
      <c r="I395" s="572">
        <f t="shared" si="132"/>
        <v>44500</v>
      </c>
      <c r="J395" s="572">
        <f t="shared" si="132"/>
        <v>250000</v>
      </c>
      <c r="K395" s="572">
        <f t="shared" si="132"/>
        <v>90892</v>
      </c>
      <c r="L395" s="572">
        <f t="shared" si="132"/>
        <v>0</v>
      </c>
      <c r="M395" s="573">
        <f t="shared" si="132"/>
        <v>823863.0574238149</v>
      </c>
      <c r="N395" s="13"/>
      <c r="V395" s="305"/>
      <c r="W395" s="305"/>
    </row>
    <row r="396" spans="1:24" x14ac:dyDescent="0.25">
      <c r="A396" s="545"/>
      <c r="B396" s="546"/>
      <c r="C396" s="547" t="s">
        <v>113</v>
      </c>
      <c r="D396" s="17">
        <v>151957</v>
      </c>
      <c r="E396" s="309" t="s">
        <v>766</v>
      </c>
      <c r="F396" s="310" t="s">
        <v>750</v>
      </c>
      <c r="G396" s="311">
        <v>1.0499999999999998</v>
      </c>
      <c r="H396" s="312">
        <v>110541.95141440173</v>
      </c>
      <c r="I396" s="312">
        <v>20000</v>
      </c>
      <c r="J396" s="312">
        <v>150000</v>
      </c>
      <c r="K396" s="312">
        <v>0</v>
      </c>
      <c r="L396" s="312">
        <v>0</v>
      </c>
      <c r="M396" s="313">
        <f t="shared" ref="M396:M398" si="133">SUM(H396:L396)</f>
        <v>280541.95141440176</v>
      </c>
      <c r="N396" s="13"/>
      <c r="V396" s="585"/>
      <c r="W396" s="585"/>
      <c r="X396" s="586"/>
    </row>
    <row r="397" spans="1:24" x14ac:dyDescent="0.25">
      <c r="A397" s="545"/>
      <c r="B397" s="546"/>
      <c r="C397" s="547"/>
      <c r="D397" s="566">
        <v>151965</v>
      </c>
      <c r="E397" s="567" t="s">
        <v>767</v>
      </c>
      <c r="F397" s="568" t="s">
        <v>760</v>
      </c>
      <c r="G397" s="569">
        <v>9.9999999999999992E-2</v>
      </c>
      <c r="H397" s="570">
        <v>18209.022261643451</v>
      </c>
      <c r="I397" s="570">
        <v>19800</v>
      </c>
      <c r="J397" s="570">
        <v>35200</v>
      </c>
      <c r="K397" s="570">
        <v>5610</v>
      </c>
      <c r="L397" s="570">
        <v>0</v>
      </c>
      <c r="M397" s="571">
        <f t="shared" si="133"/>
        <v>78819.022261643448</v>
      </c>
      <c r="N397" s="13"/>
      <c r="V397" s="305"/>
      <c r="W397" s="305"/>
    </row>
    <row r="398" spans="1:24" x14ac:dyDescent="0.25">
      <c r="A398" s="545"/>
      <c r="B398" s="546"/>
      <c r="C398" s="547"/>
      <c r="D398" s="315">
        <v>151968</v>
      </c>
      <c r="E398" s="316" t="s">
        <v>768</v>
      </c>
      <c r="F398" s="317" t="s">
        <v>769</v>
      </c>
      <c r="G398" s="318">
        <v>0.65</v>
      </c>
      <c r="H398" s="319">
        <v>69652.420938920259</v>
      </c>
      <c r="I398" s="319">
        <v>10500</v>
      </c>
      <c r="J398" s="319">
        <v>196578</v>
      </c>
      <c r="K398" s="319">
        <v>20000</v>
      </c>
      <c r="L398" s="319">
        <v>0</v>
      </c>
      <c r="M398" s="320">
        <f t="shared" si="133"/>
        <v>296730.42093892023</v>
      </c>
      <c r="N398" s="13"/>
      <c r="V398" s="305"/>
      <c r="W398" s="305"/>
    </row>
    <row r="399" spans="1:24" x14ac:dyDescent="0.25">
      <c r="A399" s="545"/>
      <c r="B399" s="546"/>
      <c r="C399" s="548" t="str">
        <f>+C396&amp;" Total"</f>
        <v>5.3.3 Supporting Education Total</v>
      </c>
      <c r="D399" s="549"/>
      <c r="E399" s="550"/>
      <c r="F399" s="551"/>
      <c r="G399" s="552">
        <f t="shared" ref="G399:M399" si="134">SUM(G396:G398)</f>
        <v>1.7999999999999998</v>
      </c>
      <c r="H399" s="553">
        <f t="shared" si="134"/>
        <v>198403.39461496542</v>
      </c>
      <c r="I399" s="553">
        <f t="shared" si="134"/>
        <v>50300</v>
      </c>
      <c r="J399" s="553">
        <f t="shared" si="134"/>
        <v>381778</v>
      </c>
      <c r="K399" s="553">
        <f t="shared" si="134"/>
        <v>25610</v>
      </c>
      <c r="L399" s="553">
        <f t="shared" si="134"/>
        <v>0</v>
      </c>
      <c r="M399" s="554">
        <f t="shared" si="134"/>
        <v>656091.39461496542</v>
      </c>
      <c r="N399" s="13"/>
      <c r="V399" s="305"/>
      <c r="W399" s="305"/>
    </row>
    <row r="400" spans="1:24" x14ac:dyDescent="0.25">
      <c r="A400" s="545"/>
      <c r="B400" s="587" t="str">
        <f>+B380&amp;" Total"</f>
        <v>5.3 Empower current and new stakeholders to fully participate in ICANN activities Total</v>
      </c>
      <c r="C400" s="588"/>
      <c r="D400" s="588"/>
      <c r="E400" s="588"/>
      <c r="F400" s="589"/>
      <c r="G400" s="582">
        <f>G385+G395+G399</f>
        <v>7.9999999999999991</v>
      </c>
      <c r="H400" s="583">
        <f>H399+H395+H385</f>
        <v>889015.02130755293</v>
      </c>
      <c r="I400" s="583">
        <f>I399+I395+I385</f>
        <v>94800</v>
      </c>
      <c r="J400" s="583">
        <f>+J399+J395+J385</f>
        <v>1111777.9999999995</v>
      </c>
      <c r="K400" s="583">
        <f>+K399+K395+K385</f>
        <v>170562</v>
      </c>
      <c r="L400" s="583">
        <f>+L399+L395+L385</f>
        <v>0</v>
      </c>
      <c r="M400" s="584">
        <f>+M399+M395+M385</f>
        <v>2266155.0213075527</v>
      </c>
      <c r="N400" s="13"/>
      <c r="V400" s="305"/>
      <c r="W400" s="453"/>
      <c r="X400" s="7"/>
    </row>
    <row r="401" spans="1:24" ht="15.75" thickBot="1" x14ac:dyDescent="0.3">
      <c r="A401" s="590" t="s">
        <v>164</v>
      </c>
      <c r="B401" s="591"/>
      <c r="C401" s="592"/>
      <c r="D401" s="593"/>
      <c r="E401" s="592"/>
      <c r="F401" s="594"/>
      <c r="G401" s="595">
        <f t="shared" ref="G401:M401" si="135">G400+G379+G345</f>
        <v>44.837500000000006</v>
      </c>
      <c r="H401" s="596">
        <f t="shared" si="135"/>
        <v>9123511.837417677</v>
      </c>
      <c r="I401" s="596">
        <f t="shared" si="135"/>
        <v>2364852.0266666668</v>
      </c>
      <c r="J401" s="596">
        <f t="shared" si="135"/>
        <v>8221647.5005850596</v>
      </c>
      <c r="K401" s="596">
        <f t="shared" si="135"/>
        <v>534182</v>
      </c>
      <c r="L401" s="596">
        <f t="shared" si="135"/>
        <v>0</v>
      </c>
      <c r="M401" s="597">
        <f t="shared" si="135"/>
        <v>20244193.364669405</v>
      </c>
      <c r="N401" s="13"/>
      <c r="V401" s="305"/>
      <c r="W401" s="453"/>
      <c r="X401" s="7"/>
    </row>
    <row r="402" spans="1:24" x14ac:dyDescent="0.25">
      <c r="A402" s="598" t="s">
        <v>116</v>
      </c>
      <c r="B402" s="599" t="s">
        <v>116</v>
      </c>
      <c r="C402" s="600" t="s">
        <v>117</v>
      </c>
      <c r="D402" s="601">
        <v>159190</v>
      </c>
      <c r="E402" s="316" t="s">
        <v>770</v>
      </c>
      <c r="F402" s="316" t="s">
        <v>770</v>
      </c>
      <c r="G402" s="311">
        <v>0</v>
      </c>
      <c r="H402" s="312">
        <v>0</v>
      </c>
      <c r="I402" s="312">
        <v>0</v>
      </c>
      <c r="J402" s="312">
        <v>0</v>
      </c>
      <c r="K402" s="312">
        <v>8000000.0000000009</v>
      </c>
      <c r="L402" s="312">
        <v>0</v>
      </c>
      <c r="M402" s="313">
        <f t="shared" ref="M402" si="136">SUM(H402:L402)</f>
        <v>8000000.0000000009</v>
      </c>
      <c r="N402" s="13"/>
      <c r="V402" s="305"/>
      <c r="W402" s="453"/>
      <c r="X402" s="7"/>
    </row>
    <row r="403" spans="1:24" x14ac:dyDescent="0.25">
      <c r="A403" s="598"/>
      <c r="B403" s="599"/>
      <c r="C403" s="602" t="s">
        <v>165</v>
      </c>
      <c r="D403" s="603"/>
      <c r="E403" s="604"/>
      <c r="F403" s="605"/>
      <c r="G403" s="606">
        <f t="shared" ref="G403:M403" si="137">G402</f>
        <v>0</v>
      </c>
      <c r="H403" s="607">
        <f t="shared" si="137"/>
        <v>0</v>
      </c>
      <c r="I403" s="607">
        <f t="shared" si="137"/>
        <v>0</v>
      </c>
      <c r="J403" s="607">
        <f t="shared" si="137"/>
        <v>0</v>
      </c>
      <c r="K403" s="607">
        <f t="shared" si="137"/>
        <v>8000000.0000000009</v>
      </c>
      <c r="L403" s="607">
        <f t="shared" si="137"/>
        <v>0</v>
      </c>
      <c r="M403" s="608">
        <f t="shared" si="137"/>
        <v>8000000.0000000009</v>
      </c>
      <c r="N403" s="13"/>
      <c r="V403" s="305"/>
      <c r="W403" s="453"/>
      <c r="X403" s="7"/>
    </row>
    <row r="404" spans="1:24" ht="30" x14ac:dyDescent="0.25">
      <c r="A404" s="598"/>
      <c r="B404" s="599"/>
      <c r="C404" s="600" t="s">
        <v>118</v>
      </c>
      <c r="D404" s="601">
        <v>159363</v>
      </c>
      <c r="E404" s="316" t="s">
        <v>771</v>
      </c>
      <c r="F404" s="317" t="s">
        <v>772</v>
      </c>
      <c r="G404" s="311">
        <v>1.0000000000000002E-6</v>
      </c>
      <c r="H404" s="312">
        <v>-2538695.0749682039</v>
      </c>
      <c r="I404" s="312">
        <v>-602332.46683922142</v>
      </c>
      <c r="J404" s="312">
        <v>-1087605.2306594879</v>
      </c>
      <c r="K404" s="312">
        <v>-665739.20730536024</v>
      </c>
      <c r="L404" s="312">
        <v>0</v>
      </c>
      <c r="M404" s="313">
        <f t="shared" ref="M404" si="138">SUM(H404:L404)</f>
        <v>-4894371.9797722735</v>
      </c>
      <c r="N404" s="13"/>
      <c r="V404" s="305"/>
      <c r="W404" s="453"/>
      <c r="X404" s="7"/>
    </row>
    <row r="405" spans="1:24" x14ac:dyDescent="0.25">
      <c r="A405" s="598"/>
      <c r="B405" s="599"/>
      <c r="C405" s="602" t="s">
        <v>166</v>
      </c>
      <c r="D405" s="603"/>
      <c r="E405" s="609"/>
      <c r="F405" s="610"/>
      <c r="G405" s="606">
        <f t="shared" ref="G405:M405" si="139">G404</f>
        <v>1.0000000000000002E-6</v>
      </c>
      <c r="H405" s="607">
        <f t="shared" si="139"/>
        <v>-2538695.0749682039</v>
      </c>
      <c r="I405" s="607">
        <f t="shared" si="139"/>
        <v>-602332.46683922142</v>
      </c>
      <c r="J405" s="607">
        <f t="shared" si="139"/>
        <v>-1087605.2306594879</v>
      </c>
      <c r="K405" s="607">
        <f t="shared" si="139"/>
        <v>-665739.20730536024</v>
      </c>
      <c r="L405" s="607">
        <f t="shared" si="139"/>
        <v>0</v>
      </c>
      <c r="M405" s="608">
        <f t="shared" si="139"/>
        <v>-4894371.9797722735</v>
      </c>
      <c r="N405" s="13"/>
      <c r="V405" s="305"/>
      <c r="W405" s="453"/>
      <c r="X405" s="7"/>
    </row>
    <row r="406" spans="1:24" ht="30" x14ac:dyDescent="0.25">
      <c r="A406" s="598"/>
      <c r="B406" s="599"/>
      <c r="C406" s="600" t="s">
        <v>119</v>
      </c>
      <c r="D406" s="601">
        <v>159388</v>
      </c>
      <c r="E406" s="316" t="s">
        <v>773</v>
      </c>
      <c r="F406" s="317" t="s">
        <v>358</v>
      </c>
      <c r="G406" s="311">
        <v>0</v>
      </c>
      <c r="H406" s="312">
        <v>0</v>
      </c>
      <c r="I406" s="312">
        <v>0</v>
      </c>
      <c r="J406" s="312">
        <v>4876328.0660149464</v>
      </c>
      <c r="K406" s="312">
        <v>0</v>
      </c>
      <c r="L406" s="312">
        <v>0</v>
      </c>
      <c r="M406" s="313">
        <f t="shared" ref="M406" si="140">SUM(H406:L406)</f>
        <v>4876328.0660149464</v>
      </c>
      <c r="N406" s="13"/>
      <c r="V406" s="305"/>
      <c r="W406" s="453"/>
      <c r="X406" s="7"/>
    </row>
    <row r="407" spans="1:24" x14ac:dyDescent="0.25">
      <c r="A407" s="598"/>
      <c r="B407" s="599"/>
      <c r="C407" s="611" t="s">
        <v>167</v>
      </c>
      <c r="D407" s="612"/>
      <c r="E407" s="611"/>
      <c r="F407" s="613"/>
      <c r="G407" s="614">
        <f t="shared" ref="G407:M407" si="141">G406</f>
        <v>0</v>
      </c>
      <c r="H407" s="615">
        <f t="shared" si="141"/>
        <v>0</v>
      </c>
      <c r="I407" s="615">
        <f t="shared" si="141"/>
        <v>0</v>
      </c>
      <c r="J407" s="615">
        <f t="shared" si="141"/>
        <v>4876328.0660149464</v>
      </c>
      <c r="K407" s="615">
        <f t="shared" si="141"/>
        <v>0</v>
      </c>
      <c r="L407" s="615">
        <f t="shared" si="141"/>
        <v>0</v>
      </c>
      <c r="M407" s="616">
        <f t="shared" si="141"/>
        <v>4876328.0660149464</v>
      </c>
      <c r="N407" s="13"/>
      <c r="V407" s="305"/>
      <c r="W407" s="453"/>
      <c r="X407" s="7"/>
    </row>
    <row r="408" spans="1:24" ht="30" x14ac:dyDescent="0.25">
      <c r="A408" s="598"/>
      <c r="B408" s="617"/>
      <c r="C408" s="618" t="s">
        <v>120</v>
      </c>
      <c r="D408" s="619" t="s">
        <v>120</v>
      </c>
      <c r="E408" s="316" t="s">
        <v>120</v>
      </c>
      <c r="F408" s="317" t="s">
        <v>774</v>
      </c>
      <c r="G408" s="620">
        <v>-13.333333333333316</v>
      </c>
      <c r="H408" s="312">
        <v>-2199999.9999999972</v>
      </c>
      <c r="I408" s="312">
        <v>0</v>
      </c>
      <c r="J408" s="312">
        <v>0</v>
      </c>
      <c r="K408" s="312">
        <v>0</v>
      </c>
      <c r="L408" s="312">
        <v>0</v>
      </c>
      <c r="M408" s="313">
        <f t="shared" ref="M408" si="142">SUM(H408:L408)</f>
        <v>-2199999.9999999972</v>
      </c>
      <c r="N408" s="13"/>
      <c r="V408" s="305"/>
      <c r="W408" s="453"/>
      <c r="X408" s="7"/>
    </row>
    <row r="409" spans="1:24" x14ac:dyDescent="0.25">
      <c r="A409" s="598"/>
      <c r="B409" s="617"/>
      <c r="C409" s="611" t="s">
        <v>168</v>
      </c>
      <c r="D409" s="612"/>
      <c r="E409" s="611"/>
      <c r="F409" s="613"/>
      <c r="G409" s="621">
        <f t="shared" ref="G409:M409" si="143">G408</f>
        <v>-13.333333333333316</v>
      </c>
      <c r="H409" s="607">
        <f t="shared" si="143"/>
        <v>-2199999.9999999972</v>
      </c>
      <c r="I409" s="607">
        <f t="shared" si="143"/>
        <v>0</v>
      </c>
      <c r="J409" s="607">
        <f t="shared" si="143"/>
        <v>0</v>
      </c>
      <c r="K409" s="607">
        <f t="shared" si="143"/>
        <v>0</v>
      </c>
      <c r="L409" s="607">
        <f t="shared" si="143"/>
        <v>0</v>
      </c>
      <c r="M409" s="608">
        <f t="shared" si="143"/>
        <v>-2199999.9999999972</v>
      </c>
      <c r="N409" s="13"/>
      <c r="V409" s="305"/>
      <c r="W409" s="453"/>
      <c r="X409" s="7"/>
    </row>
    <row r="410" spans="1:24" ht="15.75" thickBot="1" x14ac:dyDescent="0.3">
      <c r="A410" s="622"/>
      <c r="B410" s="623" t="s">
        <v>169</v>
      </c>
      <c r="C410" s="624"/>
      <c r="D410" s="624"/>
      <c r="E410" s="624"/>
      <c r="F410" s="625"/>
      <c r="G410" s="626">
        <f t="shared" ref="G410:M410" si="144">G403+G405+G407+G409</f>
        <v>-13.333332333333317</v>
      </c>
      <c r="H410" s="627">
        <f t="shared" si="144"/>
        <v>-4738695.0749682011</v>
      </c>
      <c r="I410" s="627">
        <f t="shared" si="144"/>
        <v>-602332.46683922142</v>
      </c>
      <c r="J410" s="627">
        <f t="shared" si="144"/>
        <v>3788722.8353554588</v>
      </c>
      <c r="K410" s="627">
        <f t="shared" si="144"/>
        <v>7334260.7926946403</v>
      </c>
      <c r="L410" s="627">
        <f t="shared" si="144"/>
        <v>0</v>
      </c>
      <c r="M410" s="627">
        <f t="shared" si="144"/>
        <v>5781956.0862426767</v>
      </c>
      <c r="N410" s="13"/>
      <c r="V410" s="305"/>
      <c r="W410" s="453"/>
      <c r="X410" s="7"/>
    </row>
    <row r="411" spans="1:24" ht="15.75" thickBot="1" x14ac:dyDescent="0.3">
      <c r="A411" s="628"/>
      <c r="B411" s="629"/>
      <c r="C411" s="8"/>
      <c r="D411" s="17"/>
      <c r="E411" s="309"/>
      <c r="F411" s="310"/>
      <c r="G411" s="630"/>
      <c r="H411" s="631"/>
      <c r="I411" s="631"/>
      <c r="J411" s="631"/>
      <c r="K411" s="631"/>
      <c r="L411" s="631"/>
      <c r="M411" s="632"/>
      <c r="N411" s="13"/>
      <c r="O411" s="633"/>
      <c r="P411" s="633"/>
      <c r="Q411" s="633"/>
      <c r="R411" s="633"/>
      <c r="S411" s="633"/>
      <c r="T411" s="633"/>
      <c r="U411" s="633"/>
      <c r="V411" s="453"/>
      <c r="W411" s="453"/>
      <c r="X411" s="7"/>
    </row>
    <row r="412" spans="1:24" ht="15.75" thickBot="1" x14ac:dyDescent="0.3">
      <c r="A412" s="634"/>
      <c r="B412" s="635"/>
      <c r="C412" s="636"/>
      <c r="D412" s="637"/>
      <c r="E412" s="636"/>
      <c r="F412" s="638" t="s">
        <v>122</v>
      </c>
      <c r="G412" s="639">
        <f t="shared" ref="G412:M412" si="145">G410+G401+G318+G289+G227+G99</f>
        <v>418.09583533333341</v>
      </c>
      <c r="H412" s="640">
        <f t="shared" si="145"/>
        <v>72981219.66362904</v>
      </c>
      <c r="I412" s="640">
        <f t="shared" si="145"/>
        <v>18666024.29971347</v>
      </c>
      <c r="J412" s="640">
        <f t="shared" si="145"/>
        <v>41985933.149516717</v>
      </c>
      <c r="K412" s="640">
        <f t="shared" si="145"/>
        <v>27509091.892499998</v>
      </c>
      <c r="L412" s="640">
        <f t="shared" si="145"/>
        <v>3625993</v>
      </c>
      <c r="M412" s="641">
        <f t="shared" si="145"/>
        <v>164768262.00535923</v>
      </c>
      <c r="N412" s="13"/>
      <c r="O412" s="633"/>
      <c r="P412" s="633"/>
      <c r="Q412" s="633"/>
      <c r="R412" s="633"/>
      <c r="S412" s="633"/>
      <c r="T412" s="633"/>
      <c r="U412" s="633"/>
      <c r="V412" s="453"/>
      <c r="W412" s="453"/>
      <c r="X412" s="7"/>
    </row>
    <row r="413" spans="1:24" ht="15.75" thickBot="1" x14ac:dyDescent="0.3">
      <c r="A413" s="642"/>
      <c r="B413" s="643"/>
      <c r="C413" s="644"/>
      <c r="D413" s="645"/>
      <c r="E413" s="646"/>
      <c r="F413" s="647"/>
      <c r="G413" s="648"/>
      <c r="H413" s="649"/>
      <c r="I413" s="649"/>
      <c r="J413" s="649"/>
      <c r="K413" s="649"/>
      <c r="L413" s="649"/>
      <c r="M413" s="650"/>
      <c r="N413" s="13"/>
      <c r="O413" s="633"/>
      <c r="P413" s="633"/>
      <c r="Q413" s="633"/>
      <c r="R413" s="633"/>
      <c r="S413" s="633"/>
      <c r="T413" s="633"/>
      <c r="U413" s="633"/>
      <c r="V413" s="453"/>
      <c r="W413" s="453"/>
      <c r="X413" s="7"/>
    </row>
    <row r="414" spans="1:24" s="586" customFormat="1" x14ac:dyDescent="0.25">
      <c r="A414" s="7" t="s">
        <v>1</v>
      </c>
      <c r="B414" s="629"/>
      <c r="C414" s="8"/>
      <c r="D414" s="17"/>
      <c r="E414" s="309"/>
      <c r="F414" s="310"/>
      <c r="G414" s="651"/>
      <c r="H414" s="652"/>
      <c r="I414" s="652"/>
      <c r="J414" s="652"/>
      <c r="K414" s="652"/>
      <c r="L414" s="652"/>
      <c r="M414" s="652"/>
      <c r="N414" s="653"/>
      <c r="O414" s="654"/>
      <c r="P414" s="654"/>
      <c r="Q414" s="654"/>
      <c r="R414" s="654"/>
      <c r="S414" s="654"/>
      <c r="T414" s="654"/>
      <c r="U414" s="654"/>
      <c r="V414" s="453"/>
      <c r="W414" s="453"/>
      <c r="X414" s="7"/>
    </row>
    <row r="415" spans="1:24" s="657" customFormat="1" x14ac:dyDescent="0.25">
      <c r="A415" s="7" t="s">
        <v>2</v>
      </c>
      <c r="B415" s="629"/>
      <c r="C415" s="8"/>
      <c r="D415" s="17"/>
      <c r="E415" s="309"/>
      <c r="F415" s="310"/>
      <c r="G415" s="651"/>
      <c r="H415" s="652"/>
      <c r="I415" s="652"/>
      <c r="J415" s="652"/>
      <c r="K415" s="652"/>
      <c r="L415" s="652"/>
      <c r="M415" s="652"/>
      <c r="N415" s="655"/>
      <c r="O415" s="656"/>
      <c r="P415" s="656"/>
      <c r="Q415" s="656"/>
      <c r="R415" s="656"/>
      <c r="S415" s="656"/>
      <c r="T415" s="656"/>
      <c r="U415" s="656"/>
      <c r="V415" s="17"/>
      <c r="W415" s="17"/>
      <c r="X415" s="629"/>
    </row>
    <row r="416" spans="1:24" s="657" customFormat="1" x14ac:dyDescent="0.25">
      <c r="A416" s="7"/>
      <c r="B416" s="629"/>
      <c r="C416" s="8"/>
      <c r="D416" s="17"/>
      <c r="E416" s="309"/>
      <c r="F416" s="310"/>
      <c r="G416" s="651"/>
      <c r="H416" s="652"/>
      <c r="I416" s="652"/>
      <c r="J416" s="652"/>
      <c r="K416" s="652"/>
      <c r="L416" s="652"/>
      <c r="M416" s="652"/>
      <c r="N416" s="655"/>
      <c r="O416" s="656"/>
      <c r="P416" s="656"/>
      <c r="Q416" s="656"/>
      <c r="R416" s="656"/>
      <c r="S416" s="656"/>
      <c r="T416" s="656"/>
      <c r="U416" s="656"/>
      <c r="V416" s="17"/>
      <c r="W416" s="17"/>
      <c r="X416" s="629"/>
    </row>
    <row r="417" spans="1:24" s="657" customFormat="1" x14ac:dyDescent="0.25">
      <c r="A417" s="629"/>
      <c r="B417" s="629"/>
      <c r="D417" s="658"/>
      <c r="F417" s="248" t="s">
        <v>123</v>
      </c>
      <c r="G417" s="249">
        <v>391.18176733333337</v>
      </c>
      <c r="H417" s="250">
        <v>63751262.334330648</v>
      </c>
      <c r="I417" s="251">
        <v>17244534.795354117</v>
      </c>
      <c r="J417" s="252">
        <v>31101881.572197247</v>
      </c>
      <c r="K417" s="253">
        <v>17258460.17919464</v>
      </c>
      <c r="L417" s="253">
        <v>3440993</v>
      </c>
      <c r="M417" s="253">
        <f>SUM(H417:L417)</f>
        <v>132797131.88107665</v>
      </c>
      <c r="N417" s="655"/>
      <c r="O417" s="659"/>
      <c r="P417" s="659"/>
      <c r="Q417" s="659"/>
      <c r="R417" s="659"/>
      <c r="S417" s="659"/>
      <c r="T417" s="659"/>
      <c r="U417" s="659"/>
      <c r="V417" s="660"/>
      <c r="W417" s="661"/>
    </row>
    <row r="418" spans="1:24" s="586" customFormat="1" x14ac:dyDescent="0.25">
      <c r="A418" s="7"/>
      <c r="B418" s="7"/>
      <c r="D418" s="585"/>
      <c r="F418" s="248" t="s">
        <v>124</v>
      </c>
      <c r="G418" s="249">
        <v>22.568233666666668</v>
      </c>
      <c r="H418" s="254">
        <v>5754073.3794311574</v>
      </c>
      <c r="I418" s="255">
        <v>602732.37085346552</v>
      </c>
      <c r="J418" s="256">
        <v>1896146.3466599998</v>
      </c>
      <c r="K418" s="257">
        <v>1584892.5059999996</v>
      </c>
      <c r="L418" s="257">
        <v>185000</v>
      </c>
      <c r="M418" s="257">
        <f>SUM(H418:L418)</f>
        <v>10022844.602944622</v>
      </c>
      <c r="N418" s="653"/>
      <c r="O418" s="662"/>
      <c r="P418" s="662"/>
      <c r="Q418" s="662"/>
      <c r="R418" s="662"/>
      <c r="S418" s="662"/>
      <c r="T418" s="662"/>
      <c r="U418" s="662"/>
      <c r="V418" s="15"/>
      <c r="W418" s="663"/>
    </row>
    <row r="419" spans="1:24" x14ac:dyDescent="0.25">
      <c r="A419" s="7"/>
      <c r="B419" s="7"/>
      <c r="F419" s="8" t="s">
        <v>125</v>
      </c>
      <c r="G419" s="258">
        <f>SUM(G417:G418)</f>
        <v>413.75000100000005</v>
      </c>
      <c r="H419" s="259">
        <f>SUM(H417:H418)</f>
        <v>69505335.713761806</v>
      </c>
      <c r="I419" s="259">
        <f t="shared" ref="I419:M421" si="146">SUM(I417:I418)</f>
        <v>17847267.166207582</v>
      </c>
      <c r="J419" s="259">
        <f t="shared" si="146"/>
        <v>32998027.918857247</v>
      </c>
      <c r="K419" s="259">
        <f t="shared" si="146"/>
        <v>18843352.685194641</v>
      </c>
      <c r="L419" s="259">
        <f t="shared" si="146"/>
        <v>3625993</v>
      </c>
      <c r="M419" s="259">
        <f t="shared" si="146"/>
        <v>142819976.48402128</v>
      </c>
      <c r="N419" s="13"/>
      <c r="O419" s="19"/>
      <c r="P419" s="19"/>
      <c r="Q419" s="19"/>
      <c r="R419" s="19"/>
      <c r="S419" s="19"/>
      <c r="T419" s="19"/>
      <c r="U419" s="19"/>
      <c r="V419" s="15"/>
      <c r="W419" s="16"/>
    </row>
    <row r="420" spans="1:24" x14ac:dyDescent="0.25">
      <c r="A420" s="7"/>
      <c r="B420" s="7"/>
      <c r="F420" s="248" t="s">
        <v>126</v>
      </c>
      <c r="G420" s="261">
        <v>4.3458333333333332</v>
      </c>
      <c r="H420" s="262">
        <v>937188.87489903113</v>
      </c>
      <c r="I420" s="262">
        <v>160000</v>
      </c>
      <c r="J420" s="262">
        <v>2000000</v>
      </c>
      <c r="K420" s="262">
        <v>0</v>
      </c>
      <c r="L420" s="262">
        <v>0</v>
      </c>
      <c r="M420" s="262">
        <f>SUM(H420:L420)</f>
        <v>3097188.8748990311</v>
      </c>
      <c r="N420" s="13"/>
      <c r="O420" s="19"/>
      <c r="P420" s="19"/>
      <c r="Q420" s="19"/>
      <c r="R420" s="19"/>
      <c r="S420" s="19"/>
      <c r="T420" s="19"/>
      <c r="U420" s="19"/>
      <c r="V420" s="15"/>
      <c r="W420" s="16"/>
    </row>
    <row r="421" spans="1:24" x14ac:dyDescent="0.25">
      <c r="A421" s="7"/>
      <c r="B421" s="7"/>
      <c r="F421" s="8" t="s">
        <v>127</v>
      </c>
      <c r="G421" s="258">
        <f>SUM(G419:G420)</f>
        <v>418.09583433333341</v>
      </c>
      <c r="H421" s="259">
        <f>SUM(H419:H420)</f>
        <v>70442524.588660836</v>
      </c>
      <c r="I421" s="259">
        <f t="shared" si="146"/>
        <v>18007267.166207582</v>
      </c>
      <c r="J421" s="259">
        <f t="shared" si="146"/>
        <v>34998027.918857247</v>
      </c>
      <c r="K421" s="259">
        <f t="shared" si="146"/>
        <v>18843352.685194641</v>
      </c>
      <c r="L421" s="259">
        <f t="shared" si="146"/>
        <v>3625993</v>
      </c>
      <c r="M421" s="259">
        <f t="shared" si="146"/>
        <v>145917165.35892031</v>
      </c>
      <c r="N421" s="13"/>
      <c r="O421" s="19"/>
      <c r="P421" s="19"/>
      <c r="Q421" s="19"/>
      <c r="R421" s="19"/>
      <c r="S421" s="19"/>
      <c r="T421" s="19"/>
      <c r="U421" s="19"/>
      <c r="V421" s="15"/>
      <c r="W421" s="16"/>
    </row>
    <row r="422" spans="1:24" x14ac:dyDescent="0.25">
      <c r="A422" s="7"/>
      <c r="B422" s="7"/>
      <c r="F422" s="248" t="s">
        <v>128</v>
      </c>
      <c r="G422" s="249">
        <v>0</v>
      </c>
      <c r="H422" s="254">
        <v>2538695.0749682095</v>
      </c>
      <c r="I422" s="254">
        <v>658757.13350588782</v>
      </c>
      <c r="J422" s="254">
        <v>6987905.2306594877</v>
      </c>
      <c r="K422" s="254">
        <v>665739.20730536012</v>
      </c>
      <c r="L422" s="254">
        <v>0</v>
      </c>
      <c r="M422" s="257">
        <f>SUM(H422:L422)</f>
        <v>10851096.646438945</v>
      </c>
      <c r="N422" s="13"/>
      <c r="O422" s="19"/>
      <c r="P422" s="19"/>
      <c r="Q422" s="19"/>
      <c r="R422" s="19"/>
      <c r="S422" s="19"/>
      <c r="T422" s="19"/>
      <c r="U422" s="19"/>
      <c r="V422" s="15"/>
      <c r="W422" s="16"/>
    </row>
    <row r="423" spans="1:24" x14ac:dyDescent="0.25">
      <c r="A423" s="7"/>
      <c r="B423" s="8"/>
      <c r="F423" s="8" t="s">
        <v>129</v>
      </c>
      <c r="G423" s="258">
        <f t="shared" ref="G423:L423" si="147">SUM(G421:G422)</f>
        <v>418.09583433333341</v>
      </c>
      <c r="H423" s="259">
        <f t="shared" si="147"/>
        <v>72981219.66362904</v>
      </c>
      <c r="I423" s="259">
        <f t="shared" si="147"/>
        <v>18666024.29971347</v>
      </c>
      <c r="J423" s="259">
        <f t="shared" si="147"/>
        <v>41985933.149516732</v>
      </c>
      <c r="K423" s="259">
        <f t="shared" si="147"/>
        <v>19509091.892500002</v>
      </c>
      <c r="L423" s="259">
        <f t="shared" si="147"/>
        <v>3625993</v>
      </c>
      <c r="M423" s="259">
        <f>SUM(M421:M422)</f>
        <v>156768262.00535926</v>
      </c>
      <c r="N423" s="13"/>
      <c r="O423" s="14"/>
      <c r="P423" s="14"/>
      <c r="Q423" s="14"/>
      <c r="R423" s="14"/>
      <c r="S423" s="14"/>
      <c r="T423" s="14"/>
      <c r="U423" s="14"/>
      <c r="V423" s="15"/>
      <c r="W423" s="16"/>
    </row>
    <row r="424" spans="1:24" s="586" customFormat="1" x14ac:dyDescent="0.25">
      <c r="A424" s="664"/>
      <c r="B424" s="629"/>
      <c r="C424" s="8"/>
      <c r="D424" s="17"/>
      <c r="E424" s="309"/>
      <c r="F424" s="248" t="s">
        <v>130</v>
      </c>
      <c r="G424" s="249">
        <v>0</v>
      </c>
      <c r="H424" s="254">
        <v>0</v>
      </c>
      <c r="I424" s="254">
        <v>0</v>
      </c>
      <c r="J424" s="254">
        <v>0</v>
      </c>
      <c r="K424" s="254">
        <v>8000000.0000000009</v>
      </c>
      <c r="L424" s="254">
        <v>0</v>
      </c>
      <c r="M424" s="257">
        <f>SUM(H424:L424)</f>
        <v>8000000.0000000009</v>
      </c>
      <c r="N424" s="653"/>
      <c r="O424" s="654"/>
      <c r="P424" s="654"/>
      <c r="Q424" s="654"/>
      <c r="R424" s="654"/>
      <c r="S424" s="654"/>
      <c r="T424" s="654"/>
      <c r="U424" s="654"/>
      <c r="V424" s="453"/>
      <c r="W424" s="453"/>
      <c r="X424" s="7"/>
    </row>
    <row r="425" spans="1:24" s="586" customFormat="1" x14ac:dyDescent="0.25">
      <c r="A425" s="664"/>
      <c r="B425" s="629"/>
      <c r="C425" s="8"/>
      <c r="D425" s="17"/>
      <c r="E425" s="309"/>
      <c r="F425" s="8" t="s">
        <v>131</v>
      </c>
      <c r="G425" s="258">
        <f>SUM(G423:G424)</f>
        <v>418.09583433333341</v>
      </c>
      <c r="H425" s="269">
        <f>SUM(H423:H424)</f>
        <v>72981219.66362904</v>
      </c>
      <c r="I425" s="269">
        <f t="shared" ref="I425:K425" si="148">SUM(I423:I424)</f>
        <v>18666024.29971347</v>
      </c>
      <c r="J425" s="269">
        <f t="shared" si="148"/>
        <v>41985933.149516732</v>
      </c>
      <c r="K425" s="269">
        <f t="shared" si="148"/>
        <v>27509091.892500002</v>
      </c>
      <c r="L425" s="269">
        <f>SUM(L423:L424)</f>
        <v>3625993</v>
      </c>
      <c r="M425" s="269">
        <f>SUM(M423:M424)</f>
        <v>164768262.00535926</v>
      </c>
      <c r="N425" s="653"/>
      <c r="O425" s="654"/>
      <c r="P425" s="654"/>
      <c r="Q425" s="654"/>
      <c r="R425" s="654"/>
      <c r="S425" s="654"/>
      <c r="T425" s="654"/>
      <c r="U425" s="654"/>
      <c r="V425" s="453"/>
      <c r="W425" s="453"/>
      <c r="X425" s="7"/>
    </row>
    <row r="426" spans="1:24" s="586" customFormat="1" x14ac:dyDescent="0.25">
      <c r="A426" s="664"/>
      <c r="B426" s="629"/>
      <c r="C426" s="8"/>
      <c r="D426" s="17"/>
      <c r="E426" s="309"/>
      <c r="F426" s="310"/>
      <c r="G426" s="651"/>
      <c r="H426" s="652"/>
      <c r="I426" s="652"/>
      <c r="J426" s="652"/>
      <c r="K426" s="652"/>
      <c r="L426" s="652"/>
      <c r="M426" s="652"/>
      <c r="N426" s="653"/>
      <c r="O426" s="654"/>
      <c r="P426" s="654"/>
      <c r="Q426" s="654"/>
      <c r="R426" s="654"/>
      <c r="S426" s="654"/>
      <c r="T426" s="654"/>
      <c r="U426" s="654"/>
      <c r="V426" s="453"/>
      <c r="W426" s="453"/>
      <c r="X426" s="7"/>
    </row>
    <row r="427" spans="1:24" s="586" customFormat="1" ht="15.75" thickBot="1" x14ac:dyDescent="0.3">
      <c r="B427" s="7"/>
      <c r="C427" s="8"/>
      <c r="D427" s="17"/>
      <c r="E427" s="18"/>
      <c r="F427" s="10"/>
      <c r="G427" s="11"/>
      <c r="H427" s="665"/>
      <c r="I427" s="665"/>
      <c r="J427" s="665"/>
      <c r="K427" s="665"/>
      <c r="L427" s="665"/>
      <c r="M427" s="665"/>
      <c r="N427" s="653"/>
      <c r="O427" s="654"/>
      <c r="P427" s="654"/>
      <c r="Q427" s="654"/>
      <c r="R427" s="654"/>
      <c r="S427" s="654"/>
      <c r="T427" s="654"/>
      <c r="U427" s="654"/>
      <c r="V427" s="453"/>
      <c r="W427" s="453"/>
      <c r="X427" s="7"/>
    </row>
    <row r="428" spans="1:24" ht="15.75" thickBot="1" x14ac:dyDescent="0.3">
      <c r="B428" s="7"/>
      <c r="C428" s="8"/>
      <c r="D428" s="17"/>
      <c r="E428" s="18"/>
      <c r="F428" s="10"/>
      <c r="G428" s="666">
        <f>+'Publish - Port .xls'!D111</f>
        <v>418.09583533333364</v>
      </c>
      <c r="H428" s="667">
        <f>+'Publish - Port .xls'!E111</f>
        <v>72981219.663628981</v>
      </c>
      <c r="I428" s="667">
        <f>+'Publish - Port .xls'!F111</f>
        <v>18666024.29971347</v>
      </c>
      <c r="J428" s="667">
        <f>+'Publish - Port .xls'!G111</f>
        <v>41985933.149516717</v>
      </c>
      <c r="K428" s="667">
        <f>+'Publish - Port .xls'!H111</f>
        <v>27509091.892500002</v>
      </c>
      <c r="L428" s="667">
        <f>+'Publish - Port .xls'!I111</f>
        <v>3625993</v>
      </c>
      <c r="M428" s="668">
        <f>SUM(H428:L428)</f>
        <v>164768262.00535917</v>
      </c>
      <c r="N428" s="13"/>
      <c r="O428" s="633"/>
      <c r="P428" s="633"/>
      <c r="Q428" s="633"/>
      <c r="R428" s="633"/>
      <c r="S428" s="633"/>
      <c r="T428" s="633"/>
      <c r="U428" s="633"/>
      <c r="V428" s="453"/>
      <c r="W428" s="453"/>
      <c r="X428" s="7"/>
    </row>
    <row r="429" spans="1:24" x14ac:dyDescent="0.25">
      <c r="A429" s="7"/>
      <c r="B429" s="7"/>
      <c r="C429" s="8"/>
      <c r="D429" s="17"/>
      <c r="E429" s="18"/>
      <c r="G429" s="670"/>
      <c r="H429" s="12"/>
      <c r="I429" s="12"/>
      <c r="J429" s="12"/>
      <c r="K429" s="12"/>
      <c r="L429" s="12"/>
      <c r="M429" s="671"/>
      <c r="N429" s="672"/>
      <c r="O429" s="673"/>
      <c r="P429" s="673"/>
      <c r="Q429" s="673"/>
      <c r="R429" s="673"/>
      <c r="S429" s="673"/>
      <c r="T429" s="673"/>
      <c r="U429" s="673"/>
      <c r="V429" s="453"/>
      <c r="W429" s="453"/>
      <c r="X429" s="7"/>
    </row>
    <row r="430" spans="1:24" x14ac:dyDescent="0.25">
      <c r="A430" s="7"/>
      <c r="B430" s="7"/>
      <c r="C430" s="8"/>
      <c r="D430" s="17"/>
      <c r="E430" s="18"/>
      <c r="G430" s="670"/>
      <c r="H430" s="12"/>
      <c r="I430" s="12"/>
      <c r="J430" s="12"/>
      <c r="K430" s="12"/>
      <c r="L430" s="12"/>
      <c r="M430" s="671"/>
      <c r="N430" s="672"/>
      <c r="O430" s="673"/>
      <c r="P430" s="673"/>
      <c r="Q430" s="673"/>
      <c r="R430" s="673"/>
      <c r="S430" s="673"/>
      <c r="T430" s="673"/>
      <c r="U430" s="673"/>
      <c r="V430" s="453"/>
      <c r="W430" s="453"/>
      <c r="X430" s="7"/>
    </row>
    <row r="431" spans="1:24" x14ac:dyDescent="0.25">
      <c r="F431" s="305" t="s">
        <v>13</v>
      </c>
      <c r="G431" s="674">
        <f>+G412-G428</f>
        <v>0</v>
      </c>
      <c r="H431" s="675">
        <f t="shared" ref="H431:M431" si="149">+H412-H428</f>
        <v>0</v>
      </c>
      <c r="I431" s="675">
        <f t="shared" si="149"/>
        <v>0</v>
      </c>
      <c r="J431" s="675">
        <f t="shared" si="149"/>
        <v>0</v>
      </c>
      <c r="K431" s="675">
        <f t="shared" si="149"/>
        <v>0</v>
      </c>
      <c r="L431" s="675">
        <f t="shared" si="149"/>
        <v>0</v>
      </c>
      <c r="M431" s="676">
        <f t="shared" si="149"/>
        <v>0</v>
      </c>
    </row>
    <row r="433" spans="7:13" x14ac:dyDescent="0.25">
      <c r="G433" s="677"/>
      <c r="H433" s="677"/>
      <c r="I433" s="677"/>
      <c r="J433" s="677"/>
      <c r="K433" s="677"/>
      <c r="L433" s="677"/>
      <c r="M433" s="678"/>
    </row>
  </sheetData>
  <autoFilter ref="A5:U410"/>
  <mergeCells count="64">
    <mergeCell ref="A402:A410"/>
    <mergeCell ref="B402:B407"/>
    <mergeCell ref="B410:F410"/>
    <mergeCell ref="C375:C377"/>
    <mergeCell ref="B380:B399"/>
    <mergeCell ref="C380:C384"/>
    <mergeCell ref="C386:C394"/>
    <mergeCell ref="C396:C398"/>
    <mergeCell ref="B400:E400"/>
    <mergeCell ref="A319:A400"/>
    <mergeCell ref="B319:B344"/>
    <mergeCell ref="C319:C323"/>
    <mergeCell ref="C327:C332"/>
    <mergeCell ref="C334:C343"/>
    <mergeCell ref="B346:B374"/>
    <mergeCell ref="C346:C351"/>
    <mergeCell ref="C353:C360"/>
    <mergeCell ref="C364:C367"/>
    <mergeCell ref="C369:C373"/>
    <mergeCell ref="A290:A317"/>
    <mergeCell ref="B290:B291"/>
    <mergeCell ref="B293:B299"/>
    <mergeCell ref="C295:C298"/>
    <mergeCell ref="B301:B302"/>
    <mergeCell ref="B304:B316"/>
    <mergeCell ref="C304:C308"/>
    <mergeCell ref="C310:C311"/>
    <mergeCell ref="C313:C315"/>
    <mergeCell ref="A228:A288"/>
    <mergeCell ref="B228:B241"/>
    <mergeCell ref="C228:C233"/>
    <mergeCell ref="C235:C236"/>
    <mergeCell ref="B243:B259"/>
    <mergeCell ref="C245:C254"/>
    <mergeCell ref="B261:B287"/>
    <mergeCell ref="C261:C266"/>
    <mergeCell ref="C270:C274"/>
    <mergeCell ref="C151:C156"/>
    <mergeCell ref="B171:B225"/>
    <mergeCell ref="C175:C181"/>
    <mergeCell ref="C183:C189"/>
    <mergeCell ref="C193:C197"/>
    <mergeCell ref="C204:C214"/>
    <mergeCell ref="C223:C224"/>
    <mergeCell ref="C94:C96"/>
    <mergeCell ref="A100:A226"/>
    <mergeCell ref="B100:B149"/>
    <mergeCell ref="C100:C112"/>
    <mergeCell ref="C115:C116"/>
    <mergeCell ref="C120:C134"/>
    <mergeCell ref="C136:C137"/>
    <mergeCell ref="C139:C143"/>
    <mergeCell ref="C145:C148"/>
    <mergeCell ref="B151:B169"/>
    <mergeCell ref="A6:A98"/>
    <mergeCell ref="B6:B32"/>
    <mergeCell ref="C6:C21"/>
    <mergeCell ref="C26:C31"/>
    <mergeCell ref="B34:B62"/>
    <mergeCell ref="C34:C53"/>
    <mergeCell ref="C55:C61"/>
    <mergeCell ref="B64:B97"/>
    <mergeCell ref="C64:C87"/>
    <mergeCell ref="C89:C92"/>
  </mergeCells>
  <conditionalFormatting sqref="G431:M431">
    <cfRule type="cellIs" dxfId="1" priority="1" operator="notEqual">
      <formula>0</formula>
    </cfRule>
    <cfRule type="cellIs" dxfId="0" priority="2" operator="equal">
      <formula>0</formula>
    </cfRule>
  </conditionalFormatting>
  <printOptions horizontalCentered="1"/>
  <pageMargins left="0.7" right="0.7" top="0.75" bottom="0.75" header="0.3" footer="0.3"/>
  <pageSetup paperSize="5" scale="51" fitToHeight="100" orientation="landscape" r:id="rId1"/>
  <rowBreaks count="11" manualBreakCount="11">
    <brk id="33" max="12" man="1"/>
    <brk id="99" max="12" man="1"/>
    <brk id="150" max="12" man="1"/>
    <brk id="170" max="12" man="1"/>
    <brk id="203" max="12" man="1"/>
    <brk id="227" max="12" man="1"/>
    <brk id="242" max="12" man="1"/>
    <brk id="289" max="12" man="1"/>
    <brk id="318" max="12" man="1"/>
    <brk id="352" max="12" man="1"/>
    <brk id="40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Publish - Port .xls</vt:lpstr>
      <vt:lpstr>Publish - Proj .xls</vt:lpstr>
      <vt:lpstr>'Publish - Port .xls'!Print_Area</vt:lpstr>
      <vt:lpstr>'Publish - Proj .xls'!Print_Area</vt:lpstr>
      <vt:lpstr>'Publish - Port .xls'!Print_Titles</vt:lpstr>
      <vt:lpstr>'Publish - Proj .xls'!Print_Titles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Wattson</dc:creator>
  <cp:lastModifiedBy>Kirsten Wattson</cp:lastModifiedBy>
  <dcterms:created xsi:type="dcterms:W3CDTF">2017-06-13T22:38:33Z</dcterms:created>
  <dcterms:modified xsi:type="dcterms:W3CDTF">2017-06-13T22:44:01Z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